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9320" windowHeight="12120"/>
  </bookViews>
  <sheets>
    <sheet name="Synthese" sheetId="1" r:id="rId1"/>
    <sheet name="Equipe1 2016" sheetId="4" r:id="rId2"/>
    <sheet name="Equipe1 2015" sheetId="5" r:id="rId3"/>
    <sheet name="Equipe1 2014" sheetId="6" r:id="rId4"/>
    <sheet name="Equipe2 2016" sheetId="7" r:id="rId5"/>
  </sheets>
  <calcPr calcId="145621"/>
</workbook>
</file>

<file path=xl/calcChain.xml><?xml version="1.0" encoding="utf-8"?>
<calcChain xmlns="http://schemas.openxmlformats.org/spreadsheetml/2006/main">
  <c r="AA43" i="7" l="1"/>
  <c r="V43" i="7"/>
  <c r="Q43" i="7"/>
  <c r="L43" i="7"/>
  <c r="G43" i="7"/>
  <c r="B43" i="7"/>
  <c r="D46" i="7" s="1"/>
  <c r="G46" i="7" s="1"/>
  <c r="AC40" i="7"/>
  <c r="X40" i="7"/>
  <c r="S40" i="7"/>
  <c r="N40" i="7"/>
  <c r="I40" i="7"/>
  <c r="AC39" i="7"/>
  <c r="X39" i="7"/>
  <c r="S39" i="7"/>
  <c r="N39" i="7"/>
  <c r="I39" i="7"/>
  <c r="D39" i="7"/>
  <c r="AC38" i="7"/>
  <c r="X38" i="7"/>
  <c r="S38" i="7"/>
  <c r="N38" i="7"/>
  <c r="I38" i="7"/>
  <c r="D38" i="7"/>
  <c r="AC37" i="7"/>
  <c r="X37" i="7"/>
  <c r="S37" i="7"/>
  <c r="N37" i="7"/>
  <c r="I37" i="7"/>
  <c r="D37" i="7"/>
  <c r="AC36" i="7"/>
  <c r="X36" i="7"/>
  <c r="S36" i="7"/>
  <c r="N36" i="7"/>
  <c r="I36" i="7"/>
  <c r="D36" i="7"/>
  <c r="AC35" i="7"/>
  <c r="X35" i="7"/>
  <c r="S35" i="7"/>
  <c r="N35" i="7"/>
  <c r="I35" i="7"/>
  <c r="D35" i="7"/>
  <c r="AC34" i="7"/>
  <c r="X34" i="7"/>
  <c r="S34" i="7"/>
  <c r="N34" i="7"/>
  <c r="I34" i="7"/>
  <c r="D34" i="7"/>
  <c r="AC33" i="7"/>
  <c r="X33" i="7"/>
  <c r="S33" i="7"/>
  <c r="N33" i="7"/>
  <c r="I33" i="7"/>
  <c r="D33" i="7"/>
  <c r="AC32" i="7"/>
  <c r="X32" i="7"/>
  <c r="S32" i="7"/>
  <c r="N32" i="7"/>
  <c r="I32" i="7"/>
  <c r="D32" i="7"/>
  <c r="AC31" i="7"/>
  <c r="X31" i="7"/>
  <c r="S31" i="7"/>
  <c r="N31" i="7"/>
  <c r="I31" i="7"/>
  <c r="D31" i="7"/>
  <c r="AC30" i="7"/>
  <c r="AD40" i="7" s="1"/>
  <c r="X30" i="7"/>
  <c r="Y40" i="7" s="1"/>
  <c r="S30" i="7"/>
  <c r="T40" i="7" s="1"/>
  <c r="N30" i="7"/>
  <c r="O40" i="7" s="1"/>
  <c r="I30" i="7"/>
  <c r="J40" i="7" s="1"/>
  <c r="D30" i="7"/>
  <c r="E39" i="7" s="1"/>
  <c r="AC28" i="7"/>
  <c r="I28" i="7"/>
  <c r="AC27" i="7"/>
  <c r="X27" i="7"/>
  <c r="S27" i="7"/>
  <c r="N27" i="7"/>
  <c r="I27" i="7"/>
  <c r="D27" i="7"/>
  <c r="AC26" i="7"/>
  <c r="X26" i="7"/>
  <c r="S26" i="7"/>
  <c r="N26" i="7"/>
  <c r="I26" i="7"/>
  <c r="D26" i="7"/>
  <c r="AC25" i="7"/>
  <c r="X25" i="7"/>
  <c r="S25" i="7"/>
  <c r="N25" i="7"/>
  <c r="I25" i="7"/>
  <c r="D25" i="7"/>
  <c r="AC24" i="7"/>
  <c r="X24" i="7"/>
  <c r="S24" i="7"/>
  <c r="N24" i="7"/>
  <c r="I24" i="7"/>
  <c r="D24" i="7"/>
  <c r="AC23" i="7"/>
  <c r="X23" i="7"/>
  <c r="S23" i="7"/>
  <c r="N23" i="7"/>
  <c r="I23" i="7"/>
  <c r="D23" i="7"/>
  <c r="AC22" i="7"/>
  <c r="X22" i="7"/>
  <c r="S22" i="7"/>
  <c r="N22" i="7"/>
  <c r="I22" i="7"/>
  <c r="D22" i="7"/>
  <c r="AC21" i="7"/>
  <c r="X21" i="7"/>
  <c r="S21" i="7"/>
  <c r="N21" i="7"/>
  <c r="I21" i="7"/>
  <c r="D21" i="7"/>
  <c r="AC20" i="7"/>
  <c r="X20" i="7"/>
  <c r="S20" i="7"/>
  <c r="N20" i="7"/>
  <c r="I20" i="7"/>
  <c r="D20" i="7"/>
  <c r="AC19" i="7"/>
  <c r="X19" i="7"/>
  <c r="S19" i="7"/>
  <c r="N19" i="7"/>
  <c r="I19" i="7"/>
  <c r="D19" i="7"/>
  <c r="AC18" i="7"/>
  <c r="X18" i="7"/>
  <c r="S18" i="7"/>
  <c r="N18" i="7"/>
  <c r="I18" i="7"/>
  <c r="D18" i="7"/>
  <c r="AC17" i="7"/>
  <c r="AD28" i="7" s="1"/>
  <c r="X17" i="7"/>
  <c r="Y27" i="7" s="1"/>
  <c r="S17" i="7"/>
  <c r="T27" i="7" s="1"/>
  <c r="N17" i="7"/>
  <c r="O27" i="7" s="1"/>
  <c r="I17" i="7"/>
  <c r="J28" i="7" s="1"/>
  <c r="D17" i="7"/>
  <c r="E27" i="7" s="1"/>
  <c r="X15" i="7"/>
  <c r="N15" i="7"/>
  <c r="X14" i="7"/>
  <c r="S14" i="7"/>
  <c r="N14" i="7"/>
  <c r="I14" i="7"/>
  <c r="D14" i="7"/>
  <c r="AC13" i="7"/>
  <c r="X13" i="7"/>
  <c r="S13" i="7"/>
  <c r="N13" i="7"/>
  <c r="I13" i="7"/>
  <c r="D13" i="7"/>
  <c r="AC12" i="7"/>
  <c r="X12" i="7"/>
  <c r="S12" i="7"/>
  <c r="N12" i="7"/>
  <c r="I12" i="7"/>
  <c r="D12" i="7"/>
  <c r="AC11" i="7"/>
  <c r="X11" i="7"/>
  <c r="S11" i="7"/>
  <c r="N11" i="7"/>
  <c r="I11" i="7"/>
  <c r="D11" i="7"/>
  <c r="AC10" i="7"/>
  <c r="X10" i="7"/>
  <c r="S10" i="7"/>
  <c r="N10" i="7"/>
  <c r="I10" i="7"/>
  <c r="D10" i="7"/>
  <c r="AC9" i="7"/>
  <c r="X9" i="7"/>
  <c r="S9" i="7"/>
  <c r="N9" i="7"/>
  <c r="I9" i="7"/>
  <c r="D9" i="7"/>
  <c r="AC8" i="7"/>
  <c r="X8" i="7"/>
  <c r="S8" i="7"/>
  <c r="N8" i="7"/>
  <c r="I8" i="7"/>
  <c r="D8" i="7"/>
  <c r="AC7" i="7"/>
  <c r="X7" i="7"/>
  <c r="S7" i="7"/>
  <c r="N7" i="7"/>
  <c r="I7" i="7"/>
  <c r="D7" i="7"/>
  <c r="AC6" i="7"/>
  <c r="X6" i="7"/>
  <c r="S6" i="7"/>
  <c r="N6" i="7"/>
  <c r="I6" i="7"/>
  <c r="D6" i="7"/>
  <c r="AC5" i="7"/>
  <c r="X5" i="7"/>
  <c r="S5" i="7"/>
  <c r="N5" i="7"/>
  <c r="I5" i="7"/>
  <c r="D5" i="7"/>
  <c r="AC4" i="7"/>
  <c r="AD13" i="7" s="1"/>
  <c r="X4" i="7"/>
  <c r="Y15" i="7" s="1"/>
  <c r="Y43" i="7" s="1"/>
  <c r="S4" i="7"/>
  <c r="T14" i="7" s="1"/>
  <c r="N4" i="7"/>
  <c r="O15" i="7" s="1"/>
  <c r="O43" i="7" s="1"/>
  <c r="I4" i="7"/>
  <c r="J14" i="7" s="1"/>
  <c r="D4" i="7"/>
  <c r="E14" i="7" s="1"/>
  <c r="E43" i="7" s="1"/>
  <c r="J43" i="7" l="1"/>
  <c r="J46" i="7" s="1"/>
  <c r="T43" i="7"/>
  <c r="AD43" i="7"/>
  <c r="F82" i="5" l="1"/>
  <c r="N81" i="5"/>
  <c r="F81" i="5"/>
  <c r="N80" i="5"/>
  <c r="F80" i="5"/>
  <c r="N79" i="5"/>
  <c r="F79" i="5"/>
  <c r="N78" i="5"/>
  <c r="F78" i="5"/>
  <c r="N77" i="5"/>
  <c r="F77" i="5"/>
  <c r="N76" i="5"/>
  <c r="F76" i="5"/>
  <c r="N75" i="5"/>
  <c r="F75" i="5"/>
  <c r="N74" i="5"/>
  <c r="F74" i="5"/>
  <c r="N73" i="5"/>
  <c r="F73" i="5"/>
  <c r="N72" i="5"/>
  <c r="F72" i="5"/>
  <c r="N71" i="5"/>
  <c r="F71" i="5"/>
  <c r="N70" i="5"/>
  <c r="O81" i="5" s="1"/>
  <c r="U66" i="5" s="1"/>
  <c r="F70" i="5"/>
  <c r="N69" i="5"/>
  <c r="F69" i="5"/>
  <c r="G82" i="5" s="1"/>
  <c r="T66" i="5" s="1"/>
  <c r="N68" i="5"/>
  <c r="F68" i="5"/>
  <c r="N67" i="5"/>
  <c r="F67" i="5"/>
  <c r="Y66" i="5"/>
  <c r="X66" i="5"/>
  <c r="S66" i="5"/>
  <c r="N66" i="5"/>
  <c r="F66" i="5"/>
  <c r="S65" i="5"/>
  <c r="N65" i="5"/>
  <c r="F65" i="5"/>
  <c r="S64" i="5"/>
  <c r="N64" i="5"/>
  <c r="F64" i="5"/>
  <c r="S63" i="5"/>
  <c r="N63" i="5"/>
  <c r="F63" i="5"/>
  <c r="S62" i="5"/>
  <c r="N62" i="5"/>
  <c r="F62" i="5"/>
  <c r="S61" i="5"/>
  <c r="S67" i="5" s="1"/>
  <c r="S68" i="5" s="1"/>
  <c r="N61" i="5"/>
  <c r="F61" i="5"/>
  <c r="N60" i="5"/>
  <c r="F60" i="5"/>
  <c r="N59" i="5"/>
  <c r="F59" i="5"/>
  <c r="N58" i="5"/>
  <c r="F58" i="5"/>
  <c r="N57" i="5"/>
  <c r="O69" i="5" s="1"/>
  <c r="U65" i="5" s="1"/>
  <c r="F57" i="5"/>
  <c r="V56" i="5"/>
  <c r="N56" i="5"/>
  <c r="F56" i="5"/>
  <c r="V55" i="5"/>
  <c r="N55" i="5"/>
  <c r="F55" i="5"/>
  <c r="X65" i="5" s="1"/>
  <c r="V54" i="5"/>
  <c r="N54" i="5"/>
  <c r="F54" i="5"/>
  <c r="V53" i="5"/>
  <c r="N53" i="5"/>
  <c r="F53" i="5"/>
  <c r="V52" i="5"/>
  <c r="N52" i="5"/>
  <c r="F52" i="5"/>
  <c r="V51" i="5"/>
  <c r="N51" i="5"/>
  <c r="F51" i="5"/>
  <c r="V50" i="5"/>
  <c r="N50" i="5"/>
  <c r="F50" i="5"/>
  <c r="V49" i="5"/>
  <c r="N49" i="5"/>
  <c r="O56" i="5" s="1"/>
  <c r="U64" i="5" s="1"/>
  <c r="F49" i="5"/>
  <c r="V48" i="5"/>
  <c r="Z66" i="5" s="1"/>
  <c r="W66" i="5" s="1"/>
  <c r="N48" i="5"/>
  <c r="F48" i="5"/>
  <c r="V47" i="5"/>
  <c r="N47" i="5"/>
  <c r="F47" i="5"/>
  <c r="V46" i="5"/>
  <c r="N46" i="5"/>
  <c r="F46" i="5"/>
  <c r="X64" i="5" s="1"/>
  <c r="V45" i="5"/>
  <c r="N45" i="5"/>
  <c r="F45" i="5"/>
  <c r="V44" i="5"/>
  <c r="N44" i="5"/>
  <c r="F44" i="5"/>
  <c r="V43" i="5"/>
  <c r="N43" i="5"/>
  <c r="F43" i="5"/>
  <c r="V42" i="5"/>
  <c r="N42" i="5"/>
  <c r="F42" i="5"/>
  <c r="V41" i="5"/>
  <c r="N41" i="5"/>
  <c r="F41" i="5"/>
  <c r="V40" i="5"/>
  <c r="N40" i="5"/>
  <c r="F40" i="5"/>
  <c r="V39" i="5"/>
  <c r="Z65" i="5" s="1"/>
  <c r="N39" i="5"/>
  <c r="F39" i="5"/>
  <c r="V38" i="5"/>
  <c r="N38" i="5"/>
  <c r="F38" i="5"/>
  <c r="V37" i="5"/>
  <c r="N37" i="5"/>
  <c r="F37" i="5"/>
  <c r="V36" i="5"/>
  <c r="N36" i="5"/>
  <c r="F36" i="5"/>
  <c r="V35" i="5"/>
  <c r="N35" i="5"/>
  <c r="O48" i="5" s="1"/>
  <c r="U63" i="5" s="1"/>
  <c r="F35" i="5"/>
  <c r="V34" i="5"/>
  <c r="N34" i="5"/>
  <c r="F34" i="5"/>
  <c r="V33" i="5"/>
  <c r="N33" i="5"/>
  <c r="F33" i="5"/>
  <c r="X63" i="5" s="1"/>
  <c r="V32" i="5"/>
  <c r="Z64" i="5" s="1"/>
  <c r="N32" i="5"/>
  <c r="F32" i="5"/>
  <c r="V31" i="5"/>
  <c r="N31" i="5"/>
  <c r="F31" i="5"/>
  <c r="V30" i="5"/>
  <c r="N30" i="5"/>
  <c r="F30" i="5"/>
  <c r="V29" i="5"/>
  <c r="N29" i="5"/>
  <c r="F29" i="5"/>
  <c r="V28" i="5"/>
  <c r="N28" i="5"/>
  <c r="F28" i="5"/>
  <c r="V27" i="5"/>
  <c r="N27" i="5"/>
  <c r="F27" i="5"/>
  <c r="V26" i="5"/>
  <c r="N26" i="5"/>
  <c r="F26" i="5"/>
  <c r="V25" i="5"/>
  <c r="N25" i="5"/>
  <c r="F25" i="5"/>
  <c r="V24" i="5"/>
  <c r="N24" i="5"/>
  <c r="F24" i="5"/>
  <c r="V23" i="5"/>
  <c r="Z63" i="5" s="1"/>
  <c r="N23" i="5"/>
  <c r="F23" i="5"/>
  <c r="V22" i="5"/>
  <c r="N22" i="5"/>
  <c r="F22" i="5"/>
  <c r="V21" i="5"/>
  <c r="N21" i="5"/>
  <c r="F21" i="5"/>
  <c r="V20" i="5"/>
  <c r="N20" i="5"/>
  <c r="F20" i="5"/>
  <c r="V19" i="5"/>
  <c r="N19" i="5"/>
  <c r="O34" i="5" s="1"/>
  <c r="U62" i="5" s="1"/>
  <c r="F19" i="5"/>
  <c r="X62" i="5" s="1"/>
  <c r="V18" i="5"/>
  <c r="N18" i="5"/>
  <c r="F18" i="5"/>
  <c r="V17" i="5"/>
  <c r="N17" i="5"/>
  <c r="F17" i="5"/>
  <c r="V16" i="5"/>
  <c r="N16" i="5"/>
  <c r="F16" i="5"/>
  <c r="V15" i="5"/>
  <c r="N15" i="5"/>
  <c r="F15" i="5"/>
  <c r="V14" i="5"/>
  <c r="N14" i="5"/>
  <c r="F14" i="5"/>
  <c r="V13" i="5"/>
  <c r="Z62" i="5" s="1"/>
  <c r="N13" i="5"/>
  <c r="F13" i="5"/>
  <c r="V12" i="5"/>
  <c r="N12" i="5"/>
  <c r="F12" i="5"/>
  <c r="V11" i="5"/>
  <c r="N11" i="5"/>
  <c r="F11" i="5"/>
  <c r="V10" i="5"/>
  <c r="N10" i="5"/>
  <c r="F10" i="5"/>
  <c r="V9" i="5"/>
  <c r="N9" i="5"/>
  <c r="F9" i="5"/>
  <c r="V8" i="5"/>
  <c r="N8" i="5"/>
  <c r="F8" i="5"/>
  <c r="V7" i="5"/>
  <c r="N7" i="5"/>
  <c r="F7" i="5"/>
  <c r="V6" i="5"/>
  <c r="N6" i="5"/>
  <c r="F6" i="5"/>
  <c r="V5" i="5"/>
  <c r="N5" i="5"/>
  <c r="F5" i="5"/>
  <c r="V4" i="5"/>
  <c r="Z61" i="5" s="1"/>
  <c r="N4" i="5"/>
  <c r="O18" i="5" s="1"/>
  <c r="U61" i="5" s="1"/>
  <c r="F4" i="5"/>
  <c r="X61" i="5" s="1"/>
  <c r="N85" i="4"/>
  <c r="G85" i="4"/>
  <c r="F85" i="4"/>
  <c r="N84" i="4"/>
  <c r="F84" i="4"/>
  <c r="N83" i="4"/>
  <c r="F83" i="4"/>
  <c r="N82" i="4"/>
  <c r="F82" i="4"/>
  <c r="N81" i="4"/>
  <c r="F81" i="4"/>
  <c r="N80" i="4"/>
  <c r="F80" i="4"/>
  <c r="N79" i="4"/>
  <c r="F79" i="4"/>
  <c r="N78" i="4"/>
  <c r="F78" i="4"/>
  <c r="N77" i="4"/>
  <c r="F77" i="4"/>
  <c r="N76" i="4"/>
  <c r="F76" i="4"/>
  <c r="N75" i="4"/>
  <c r="F75" i="4"/>
  <c r="N74" i="4"/>
  <c r="F74" i="4"/>
  <c r="N73" i="4"/>
  <c r="F73" i="4"/>
  <c r="N72" i="4"/>
  <c r="O85" i="4" s="1"/>
  <c r="U66" i="4" s="1"/>
  <c r="F72" i="4"/>
  <c r="N71" i="4"/>
  <c r="F71" i="4"/>
  <c r="N70" i="4"/>
  <c r="F70" i="4"/>
  <c r="N69" i="4"/>
  <c r="F69" i="4"/>
  <c r="N68" i="4"/>
  <c r="F68" i="4"/>
  <c r="N67" i="4"/>
  <c r="F67" i="4"/>
  <c r="Y66" i="4"/>
  <c r="X66" i="4"/>
  <c r="T66" i="4"/>
  <c r="S66" i="4"/>
  <c r="N66" i="4"/>
  <c r="F66" i="4"/>
  <c r="S65" i="4"/>
  <c r="N65" i="4"/>
  <c r="F65" i="4"/>
  <c r="S64" i="4"/>
  <c r="N64" i="4"/>
  <c r="F64" i="4"/>
  <c r="S63" i="4"/>
  <c r="N63" i="4"/>
  <c r="F63" i="4"/>
  <c r="S62" i="4"/>
  <c r="N62" i="4"/>
  <c r="F62" i="4"/>
  <c r="S61" i="4"/>
  <c r="S67" i="4" s="1"/>
  <c r="N61" i="4"/>
  <c r="F61" i="4"/>
  <c r="N60" i="4"/>
  <c r="F60" i="4"/>
  <c r="N59" i="4"/>
  <c r="O71" i="4" s="1"/>
  <c r="U65" i="4" s="1"/>
  <c r="F59" i="4"/>
  <c r="N58" i="4"/>
  <c r="F58" i="4"/>
  <c r="G71" i="4" s="1"/>
  <c r="T65" i="4" s="1"/>
  <c r="V57" i="4"/>
  <c r="N57" i="4"/>
  <c r="F57" i="4"/>
  <c r="V56" i="4"/>
  <c r="N56" i="4"/>
  <c r="F56" i="4"/>
  <c r="V55" i="4"/>
  <c r="N55" i="4"/>
  <c r="F55" i="4"/>
  <c r="V54" i="4"/>
  <c r="N54" i="4"/>
  <c r="F54" i="4"/>
  <c r="V53" i="4"/>
  <c r="N53" i="4"/>
  <c r="F53" i="4"/>
  <c r="V52" i="4"/>
  <c r="N52" i="4"/>
  <c r="F52" i="4"/>
  <c r="V51" i="4"/>
  <c r="N51" i="4"/>
  <c r="F51" i="4"/>
  <c r="V50" i="4"/>
  <c r="N50" i="4"/>
  <c r="F50" i="4"/>
  <c r="V49" i="4"/>
  <c r="N49" i="4"/>
  <c r="F49" i="4"/>
  <c r="V48" i="4"/>
  <c r="W57" i="4" s="1"/>
  <c r="V66" i="4" s="1"/>
  <c r="N48" i="4"/>
  <c r="F48" i="4"/>
  <c r="V47" i="4"/>
  <c r="N47" i="4"/>
  <c r="F47" i="4"/>
  <c r="V46" i="4"/>
  <c r="N46" i="4"/>
  <c r="O58" i="4" s="1"/>
  <c r="U64" i="4" s="1"/>
  <c r="F46" i="4"/>
  <c r="V45" i="4"/>
  <c r="N45" i="4"/>
  <c r="Y64" i="4" s="1"/>
  <c r="F45" i="4"/>
  <c r="V44" i="4"/>
  <c r="N44" i="4"/>
  <c r="F44" i="4"/>
  <c r="X64" i="4" s="1"/>
  <c r="V43" i="4"/>
  <c r="N43" i="4"/>
  <c r="F43" i="4"/>
  <c r="V42" i="4"/>
  <c r="N42" i="4"/>
  <c r="F42" i="4"/>
  <c r="V41" i="4"/>
  <c r="Z65" i="4" s="1"/>
  <c r="N41" i="4"/>
  <c r="F41" i="4"/>
  <c r="V40" i="4"/>
  <c r="W47" i="4" s="1"/>
  <c r="V65" i="4" s="1"/>
  <c r="N40" i="4"/>
  <c r="F40" i="4"/>
  <c r="V39" i="4"/>
  <c r="N39" i="4"/>
  <c r="F39" i="4"/>
  <c r="V38" i="4"/>
  <c r="N38" i="4"/>
  <c r="F38" i="4"/>
  <c r="V37" i="4"/>
  <c r="N37" i="4"/>
  <c r="F37" i="4"/>
  <c r="V36" i="4"/>
  <c r="N36" i="4"/>
  <c r="F36" i="4"/>
  <c r="V35" i="4"/>
  <c r="N35" i="4"/>
  <c r="F35" i="4"/>
  <c r="V34" i="4"/>
  <c r="N34" i="4"/>
  <c r="F34" i="4"/>
  <c r="V33" i="4"/>
  <c r="N33" i="4"/>
  <c r="F33" i="4"/>
  <c r="V32" i="4"/>
  <c r="Z64" i="4" s="1"/>
  <c r="N32" i="4"/>
  <c r="F32" i="4"/>
  <c r="G43" i="4" s="1"/>
  <c r="T63" i="4" s="1"/>
  <c r="V31" i="4"/>
  <c r="N31" i="4"/>
  <c r="Y63" i="4" s="1"/>
  <c r="F31" i="4"/>
  <c r="V30" i="4"/>
  <c r="N30" i="4"/>
  <c r="F30" i="4"/>
  <c r="V29" i="4"/>
  <c r="N29" i="4"/>
  <c r="F29" i="4"/>
  <c r="V28" i="4"/>
  <c r="N28" i="4"/>
  <c r="F28" i="4"/>
  <c r="V27" i="4"/>
  <c r="N27" i="4"/>
  <c r="F27" i="4"/>
  <c r="V26" i="4"/>
  <c r="N26" i="4"/>
  <c r="F26" i="4"/>
  <c r="V25" i="4"/>
  <c r="N25" i="4"/>
  <c r="F25" i="4"/>
  <c r="V24" i="4"/>
  <c r="N24" i="4"/>
  <c r="F24" i="4"/>
  <c r="V23" i="4"/>
  <c r="Z63" i="4" s="1"/>
  <c r="N23" i="4"/>
  <c r="F23" i="4"/>
  <c r="V22" i="4"/>
  <c r="W30" i="4" s="1"/>
  <c r="V63" i="4" s="1"/>
  <c r="N22" i="4"/>
  <c r="F22" i="4"/>
  <c r="V21" i="4"/>
  <c r="N21" i="4"/>
  <c r="F21" i="4"/>
  <c r="V20" i="4"/>
  <c r="N20" i="4"/>
  <c r="F20" i="4"/>
  <c r="V19" i="4"/>
  <c r="N19" i="4"/>
  <c r="F19" i="4"/>
  <c r="V18" i="4"/>
  <c r="N18" i="4"/>
  <c r="F18" i="4"/>
  <c r="G31" i="4" s="1"/>
  <c r="T62" i="4" s="1"/>
  <c r="V17" i="4"/>
  <c r="N17" i="4"/>
  <c r="Y62" i="4" s="1"/>
  <c r="F17" i="4"/>
  <c r="V16" i="4"/>
  <c r="N16" i="4"/>
  <c r="F16" i="4"/>
  <c r="V15" i="4"/>
  <c r="N15" i="4"/>
  <c r="F15" i="4"/>
  <c r="V14" i="4"/>
  <c r="Z62" i="4" s="1"/>
  <c r="N14" i="4"/>
  <c r="F14" i="4"/>
  <c r="V13" i="4"/>
  <c r="N13" i="4"/>
  <c r="F13" i="4"/>
  <c r="V12" i="4"/>
  <c r="N12" i="4"/>
  <c r="F12" i="4"/>
  <c r="V11" i="4"/>
  <c r="N11" i="4"/>
  <c r="F11" i="4"/>
  <c r="V10" i="4"/>
  <c r="N10" i="4"/>
  <c r="F10" i="4"/>
  <c r="V9" i="4"/>
  <c r="N9" i="4"/>
  <c r="F9" i="4"/>
  <c r="V8" i="4"/>
  <c r="N8" i="4"/>
  <c r="F8" i="4"/>
  <c r="V7" i="4"/>
  <c r="N7" i="4"/>
  <c r="F7" i="4"/>
  <c r="V6" i="4"/>
  <c r="N6" i="4"/>
  <c r="F6" i="4"/>
  <c r="V5" i="4"/>
  <c r="Z61" i="4" s="1"/>
  <c r="N5" i="4"/>
  <c r="F5" i="4"/>
  <c r="X61" i="4" s="1"/>
  <c r="V4" i="4"/>
  <c r="N4" i="4"/>
  <c r="Y61" i="4" s="1"/>
  <c r="F4" i="4"/>
  <c r="G17" i="4" s="1"/>
  <c r="T61" i="4" s="1"/>
  <c r="W64" i="5" l="1"/>
  <c r="W12" i="5"/>
  <c r="V61" i="5" s="1"/>
  <c r="W47" i="5"/>
  <c r="V65" i="5" s="1"/>
  <c r="Y61" i="5"/>
  <c r="T69" i="5" s="1"/>
  <c r="Y62" i="5"/>
  <c r="W62" i="5" s="1"/>
  <c r="Y63" i="5"/>
  <c r="W63" i="5" s="1"/>
  <c r="Y64" i="5"/>
  <c r="Y65" i="5"/>
  <c r="W65" i="5" s="1"/>
  <c r="G68" i="5"/>
  <c r="T65" i="5" s="1"/>
  <c r="G18" i="5"/>
  <c r="T61" i="5" s="1"/>
  <c r="W22" i="5"/>
  <c r="V62" i="5" s="1"/>
  <c r="W31" i="5"/>
  <c r="V63" i="5" s="1"/>
  <c r="G32" i="5"/>
  <c r="T62" i="5" s="1"/>
  <c r="W38" i="5"/>
  <c r="V64" i="5" s="1"/>
  <c r="G45" i="5"/>
  <c r="T63" i="5" s="1"/>
  <c r="G54" i="5"/>
  <c r="T64" i="5" s="1"/>
  <c r="W56" i="5"/>
  <c r="V66" i="5" s="1"/>
  <c r="W64" i="4"/>
  <c r="S68" i="4"/>
  <c r="W61" i="4"/>
  <c r="W12" i="4"/>
  <c r="V61" i="4" s="1"/>
  <c r="O16" i="4"/>
  <c r="U61" i="4" s="1"/>
  <c r="W21" i="4"/>
  <c r="V62" i="4" s="1"/>
  <c r="W39" i="4"/>
  <c r="V64" i="4" s="1"/>
  <c r="O44" i="4"/>
  <c r="U63" i="4" s="1"/>
  <c r="G57" i="4"/>
  <c r="T64" i="4" s="1"/>
  <c r="X62" i="4"/>
  <c r="W62" i="4" s="1"/>
  <c r="X63" i="4"/>
  <c r="W63" i="4" s="1"/>
  <c r="X65" i="4"/>
  <c r="Z66" i="4"/>
  <c r="W66" i="4" s="1"/>
  <c r="O30" i="4"/>
  <c r="U62" i="4" s="1"/>
  <c r="Y65" i="4"/>
  <c r="W61" i="5" l="1"/>
  <c r="W65" i="4"/>
  <c r="T69" i="4"/>
</calcChain>
</file>

<file path=xl/comments1.xml><?xml version="1.0" encoding="utf-8"?>
<comments xmlns="http://schemas.openxmlformats.org/spreadsheetml/2006/main">
  <authors>
    <author>Martine</author>
  </authors>
  <commentList>
    <comment ref="N46" authorId="0">
      <text>
        <r>
          <rPr>
            <sz val="9"/>
            <color indexed="81"/>
            <rFont val="Tahoma"/>
            <family val="2"/>
          </rPr>
          <t xml:space="preserve">Début orage
</t>
        </r>
      </text>
    </comment>
    <comment ref="N47" authorId="0">
      <text>
        <r>
          <rPr>
            <sz val="9"/>
            <color indexed="81"/>
            <rFont val="Tahoma"/>
            <family val="2"/>
          </rPr>
          <t xml:space="preserve">Vent violent
</t>
        </r>
      </text>
    </comment>
    <comment ref="N48" authorId="0">
      <text>
        <r>
          <rPr>
            <b/>
            <sz val="9"/>
            <color indexed="81"/>
            <rFont val="Tahoma"/>
            <family val="2"/>
          </rPr>
          <t>Orage grêle et vent violent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<sst xmlns="http://schemas.openxmlformats.org/spreadsheetml/2006/main" count="1959" uniqueCount="1254">
  <si>
    <t>année</t>
  </si>
  <si>
    <t>classt gene</t>
  </si>
  <si>
    <t>n°</t>
  </si>
  <si>
    <t>cat</t>
  </si>
  <si>
    <t>class cat</t>
  </si>
  <si>
    <t>tours</t>
  </si>
  <si>
    <t>km</t>
  </si>
  <si>
    <t>Meill. tour</t>
  </si>
  <si>
    <t>arret stand</t>
  </si>
  <si>
    <t>AGSE CYCLO</t>
  </si>
  <si>
    <t>6H</t>
  </si>
  <si>
    <t>815,88 Km</t>
  </si>
  <si>
    <t>24'06'00.407</t>
  </si>
  <si>
    <t>6'54.964</t>
  </si>
  <si>
    <t>6'01.095</t>
  </si>
  <si>
    <t>Tour</t>
  </si>
  <si>
    <t>Diplome</t>
  </si>
  <si>
    <t>AGSE CYCLO - MT SERVICES</t>
  </si>
  <si>
    <t>908,15 Km</t>
  </si>
  <si>
    <t>24'02'35.309</t>
  </si>
  <si>
    <t>5'56.185</t>
  </si>
  <si>
    <t>5'38.422</t>
  </si>
  <si>
    <t>AGSE CYCLO 2</t>
  </si>
  <si>
    <t>8H</t>
  </si>
  <si>
    <t>786,78 Km</t>
  </si>
  <si>
    <t>24'05'35.087</t>
  </si>
  <si>
    <t>7'30.913</t>
  </si>
  <si>
    <t>5'51.244</t>
  </si>
  <si>
    <t>AGSE CYCLO 1</t>
  </si>
  <si>
    <t>878,64 Km</t>
  </si>
  <si>
    <t>24'02'26.640</t>
  </si>
  <si>
    <t>6'51.938</t>
  </si>
  <si>
    <t>5'45.590</t>
  </si>
  <si>
    <t>794,96 Km</t>
  </si>
  <si>
    <t>24'08'36.006</t>
  </si>
  <si>
    <t>8'16.084</t>
  </si>
  <si>
    <t>5'56.177</t>
  </si>
  <si>
    <t>AGSE CYCLO 3</t>
  </si>
  <si>
    <t>723,83 Km</t>
  </si>
  <si>
    <t>24'02'52.195</t>
  </si>
  <si>
    <t>8'25.300</t>
  </si>
  <si>
    <t>6'29.174</t>
  </si>
  <si>
    <t>912,33 km</t>
  </si>
  <si>
    <t>24'06'03.249</t>
  </si>
  <si>
    <t>7'02.698</t>
  </si>
  <si>
    <t>5'50.161</t>
  </si>
  <si>
    <t>837,00 km</t>
  </si>
  <si>
    <t>24'08'48.715</t>
  </si>
  <si>
    <t>7'21.702</t>
  </si>
  <si>
    <t>6'09.348</t>
  </si>
  <si>
    <t>728,19 km</t>
  </si>
  <si>
    <t>7'52.062</t>
  </si>
  <si>
    <t>7'01.622</t>
  </si>
  <si>
    <t>24'04'30.695</t>
  </si>
  <si>
    <t>156/424</t>
  </si>
  <si>
    <t>59/138</t>
  </si>
  <si>
    <t>84/458</t>
  </si>
  <si>
    <t>245/458</t>
  </si>
  <si>
    <t>29/131</t>
  </si>
  <si>
    <t>17/31</t>
  </si>
  <si>
    <t>20/144</t>
  </si>
  <si>
    <t>66/144</t>
  </si>
  <si>
    <t>111/144</t>
  </si>
  <si>
    <t>69/435</t>
  </si>
  <si>
    <t>167/435</t>
  </si>
  <si>
    <t>264/435</t>
  </si>
  <si>
    <t>33/471</t>
  </si>
  <si>
    <t>116/471</t>
  </si>
  <si>
    <t>266/471</t>
  </si>
  <si>
    <t>20/161</t>
  </si>
  <si>
    <t>60/161</t>
  </si>
  <si>
    <t>122/161</t>
  </si>
  <si>
    <t>Grosse chaleur 1er tiers, fumée feu en soirée, orage violent puis pluie, piste mouillée</t>
  </si>
  <si>
    <t>Idéal, ensoleillé, température chaude, piste idéale</t>
  </si>
  <si>
    <t xml:space="preserve">vent fort à très fort par rafales durant ces 24h, légère accalmie milieu nuit, piste légèrement humide à 15h, </t>
  </si>
  <si>
    <t>Temps, conditions</t>
  </si>
  <si>
    <t>Composition eq,</t>
  </si>
  <si>
    <t>ttes cat,</t>
  </si>
  <si>
    <t>G1</t>
  </si>
  <si>
    <t>G2</t>
  </si>
  <si>
    <t>G1 - G2</t>
  </si>
  <si>
    <t>G2 (papy's)</t>
  </si>
  <si>
    <t>24 HEURES du MANS 2016</t>
  </si>
  <si>
    <t>Distance tour</t>
  </si>
  <si>
    <t>Heure</t>
  </si>
  <si>
    <t>Minute</t>
  </si>
  <si>
    <t>Seconde</t>
  </si>
  <si>
    <t>Vitesse km/h</t>
  </si>
  <si>
    <t>Moyenne relais km/h</t>
  </si>
  <si>
    <t>Stephane F.</t>
  </si>
  <si>
    <t>Lap1</t>
  </si>
  <si>
    <t>6m10s</t>
  </si>
  <si>
    <t>Lap83</t>
  </si>
  <si>
    <t>9h06m10s</t>
  </si>
  <si>
    <t>Lap165</t>
  </si>
  <si>
    <t>18h03m51s</t>
  </si>
  <si>
    <t>14 tours</t>
  </si>
  <si>
    <t>Lap2</t>
  </si>
  <si>
    <t>13 tours</t>
  </si>
  <si>
    <t>Lap84</t>
  </si>
  <si>
    <t>9 tours</t>
  </si>
  <si>
    <t>Lap166</t>
  </si>
  <si>
    <t>Lap3</t>
  </si>
  <si>
    <t>Lap85</t>
  </si>
  <si>
    <t>Lap167</t>
  </si>
  <si>
    <t>Lap4</t>
  </si>
  <si>
    <t>Lap86</t>
  </si>
  <si>
    <t>Lap168</t>
  </si>
  <si>
    <t>Lap5</t>
  </si>
  <si>
    <t>Lap87</t>
  </si>
  <si>
    <t>Lap169</t>
  </si>
  <si>
    <t>Lap6</t>
  </si>
  <si>
    <t>Lap88</t>
  </si>
  <si>
    <t>Lap170</t>
  </si>
  <si>
    <t>Lap7</t>
  </si>
  <si>
    <t>Lap89</t>
  </si>
  <si>
    <t>Lap171</t>
  </si>
  <si>
    <t>Lap8</t>
  </si>
  <si>
    <t>Lap90</t>
  </si>
  <si>
    <t>Lap172</t>
  </si>
  <si>
    <t>Lap9</t>
  </si>
  <si>
    <t>Lap91</t>
  </si>
  <si>
    <t>Lap173</t>
  </si>
  <si>
    <t>Lap10</t>
  </si>
  <si>
    <t>Lap92</t>
  </si>
  <si>
    <t>Maxime</t>
  </si>
  <si>
    <t>Lap174</t>
  </si>
  <si>
    <t>19h02m15s</t>
  </si>
  <si>
    <t>Lap11</t>
  </si>
  <si>
    <t>Lap93</t>
  </si>
  <si>
    <t>Lap175</t>
  </si>
  <si>
    <t>Lap12</t>
  </si>
  <si>
    <t>Lap94</t>
  </si>
  <si>
    <t>Lap176</t>
  </si>
  <si>
    <t>Lap13</t>
  </si>
  <si>
    <t>Lap95</t>
  </si>
  <si>
    <t>Lap177</t>
  </si>
  <si>
    <t>Lap14</t>
  </si>
  <si>
    <t>Lap96</t>
  </si>
  <si>
    <t>10h32m42s</t>
  </si>
  <si>
    <t>Lap178</t>
  </si>
  <si>
    <t>Lap15</t>
  </si>
  <si>
    <t>1h34m09s</t>
  </si>
  <si>
    <t>Lap97</t>
  </si>
  <si>
    <t>Lap179</t>
  </si>
  <si>
    <t>Lap16</t>
  </si>
  <si>
    <t>Lap98</t>
  </si>
  <si>
    <t>Lap180</t>
  </si>
  <si>
    <t>Lap17</t>
  </si>
  <si>
    <t>Lap99</t>
  </si>
  <si>
    <t>Lap181</t>
  </si>
  <si>
    <t>Lap18</t>
  </si>
  <si>
    <t>Lap100</t>
  </si>
  <si>
    <t>Lap182</t>
  </si>
  <si>
    <t>Lap19</t>
  </si>
  <si>
    <t>Lap101</t>
  </si>
  <si>
    <t>Stephane B.</t>
  </si>
  <si>
    <t>Lap183</t>
  </si>
  <si>
    <t>20h02m07s</t>
  </si>
  <si>
    <t>Lap20</t>
  </si>
  <si>
    <t>Lap102</t>
  </si>
  <si>
    <t>Lap184</t>
  </si>
  <si>
    <t>Lap21</t>
  </si>
  <si>
    <t>Lap103</t>
  </si>
  <si>
    <t>Lap185</t>
  </si>
  <si>
    <t>Lap22</t>
  </si>
  <si>
    <t>Lap104</t>
  </si>
  <si>
    <t>Lap186</t>
  </si>
  <si>
    <t>Lap23</t>
  </si>
  <si>
    <t>Lap105</t>
  </si>
  <si>
    <t>Lap187</t>
  </si>
  <si>
    <t>Lap24</t>
  </si>
  <si>
    <t>Lap106</t>
  </si>
  <si>
    <t>Lap188</t>
  </si>
  <si>
    <t>Lap25</t>
  </si>
  <si>
    <t>Lap107</t>
  </si>
  <si>
    <t>Lap189</t>
  </si>
  <si>
    <t>Lap26</t>
  </si>
  <si>
    <t>Lap108</t>
  </si>
  <si>
    <t>Lap190</t>
  </si>
  <si>
    <t>Lap27</t>
  </si>
  <si>
    <t>Lap109</t>
  </si>
  <si>
    <t>Lap191</t>
  </si>
  <si>
    <t>Lap28</t>
  </si>
  <si>
    <t>Lap110</t>
  </si>
  <si>
    <t>12h02m37s</t>
  </si>
  <si>
    <t>Romain</t>
  </si>
  <si>
    <t>Lap192</t>
  </si>
  <si>
    <t>21h03m46s</t>
  </si>
  <si>
    <t>Lap29</t>
  </si>
  <si>
    <t>3h04m52s</t>
  </si>
  <si>
    <t>Lap111</t>
  </si>
  <si>
    <t>Lap193</t>
  </si>
  <si>
    <t>12 tours</t>
  </si>
  <si>
    <t>Lap30</t>
  </si>
  <si>
    <t>Lap112</t>
  </si>
  <si>
    <t>Lap194</t>
  </si>
  <si>
    <t>Lap31</t>
  </si>
  <si>
    <t>Lap113</t>
  </si>
  <si>
    <t>Lap195</t>
  </si>
  <si>
    <t>Lap32</t>
  </si>
  <si>
    <t>Lap114</t>
  </si>
  <si>
    <t>Lap196</t>
  </si>
  <si>
    <t>Lap33</t>
  </si>
  <si>
    <t>Lap115</t>
  </si>
  <si>
    <t>Lap197</t>
  </si>
  <si>
    <t>Lap34</t>
  </si>
  <si>
    <t>Lap116</t>
  </si>
  <si>
    <t>Lap198</t>
  </si>
  <si>
    <t>Lap35</t>
  </si>
  <si>
    <t>Lap117</t>
  </si>
  <si>
    <t>Lap199</t>
  </si>
  <si>
    <t>Lap36</t>
  </si>
  <si>
    <t>Lap118</t>
  </si>
  <si>
    <t>Lap200</t>
  </si>
  <si>
    <t>Lap37</t>
  </si>
  <si>
    <t>Lap119</t>
  </si>
  <si>
    <t>Pascal</t>
  </si>
  <si>
    <t>Lap201</t>
  </si>
  <si>
    <t>22h06m56s</t>
  </si>
  <si>
    <t>Lap38</t>
  </si>
  <si>
    <t>Lap120</t>
  </si>
  <si>
    <t>8 tours</t>
  </si>
  <si>
    <t>Lap202</t>
  </si>
  <si>
    <t>Lap39</t>
  </si>
  <si>
    <t>Lap121</t>
  </si>
  <si>
    <t>Lap203</t>
  </si>
  <si>
    <t>Lap40</t>
  </si>
  <si>
    <t>Lap122</t>
  </si>
  <si>
    <t>Lap204</t>
  </si>
  <si>
    <t>Lap41</t>
  </si>
  <si>
    <t>4h29m41s</t>
  </si>
  <si>
    <t>Lap123</t>
  </si>
  <si>
    <t>Lap205</t>
  </si>
  <si>
    <t>Lap42</t>
  </si>
  <si>
    <t>Lap124</t>
  </si>
  <si>
    <t>13h35m02s</t>
  </si>
  <si>
    <t>Lap206</t>
  </si>
  <si>
    <t>Lap43</t>
  </si>
  <si>
    <t>Lap125</t>
  </si>
  <si>
    <t>Lap207</t>
  </si>
  <si>
    <t>Lap44</t>
  </si>
  <si>
    <t>Lap126</t>
  </si>
  <si>
    <t>Lap208</t>
  </si>
  <si>
    <t>Lap45</t>
  </si>
  <si>
    <t>Lap127</t>
  </si>
  <si>
    <t>Laurent</t>
  </si>
  <si>
    <t>Lap209</t>
  </si>
  <si>
    <t>23h05m17s</t>
  </si>
  <si>
    <t>Lap46</t>
  </si>
  <si>
    <t>Lap128</t>
  </si>
  <si>
    <t>10 tours</t>
  </si>
  <si>
    <t>Lap210</t>
  </si>
  <si>
    <t>Lap47</t>
  </si>
  <si>
    <t>Lap129</t>
  </si>
  <si>
    <t>Lap211</t>
  </si>
  <si>
    <t>Lap48</t>
  </si>
  <si>
    <t>Lap130</t>
  </si>
  <si>
    <t>Lap212</t>
  </si>
  <si>
    <t>Lap49</t>
  </si>
  <si>
    <t>Lap131</t>
  </si>
  <si>
    <t>Lap213</t>
  </si>
  <si>
    <t>Lap50</t>
  </si>
  <si>
    <t>Lap132</t>
  </si>
  <si>
    <t>Lap214</t>
  </si>
  <si>
    <t>Lap51</t>
  </si>
  <si>
    <t>Lap133</t>
  </si>
  <si>
    <t>Lap215</t>
  </si>
  <si>
    <t>Lap52</t>
  </si>
  <si>
    <t>Lap134</t>
  </si>
  <si>
    <t>Lap216</t>
  </si>
  <si>
    <t>Lap53</t>
  </si>
  <si>
    <t>Lap135</t>
  </si>
  <si>
    <t>Lap217</t>
  </si>
  <si>
    <t>Lap54</t>
  </si>
  <si>
    <t>Lap136</t>
  </si>
  <si>
    <t>Lap218</t>
  </si>
  <si>
    <t>Lap55</t>
  </si>
  <si>
    <t>6h02m52s</t>
  </si>
  <si>
    <t>Lap137</t>
  </si>
  <si>
    <t>Lap56</t>
  </si>
  <si>
    <t>Lap138</t>
  </si>
  <si>
    <t>15h07m42s</t>
  </si>
  <si>
    <t>Conclusion</t>
  </si>
  <si>
    <t>Lap57</t>
  </si>
  <si>
    <t>Lap139</t>
  </si>
  <si>
    <t>Nbre tours</t>
  </si>
  <si>
    <t>relais 1 km/h</t>
  </si>
  <si>
    <t>relais 2 km/h</t>
  </si>
  <si>
    <t>relais 3 km/h</t>
  </si>
  <si>
    <t>Moy globale</t>
  </si>
  <si>
    <t>Lap58</t>
  </si>
  <si>
    <t>Lap140</t>
  </si>
  <si>
    <t>Lap59</t>
  </si>
  <si>
    <t>Lap141</t>
  </si>
  <si>
    <t>Lap60</t>
  </si>
  <si>
    <t>Lap142</t>
  </si>
  <si>
    <t>Lap61</t>
  </si>
  <si>
    <t>Lap143</t>
  </si>
  <si>
    <t>Lap62</t>
  </si>
  <si>
    <t>Lap144</t>
  </si>
  <si>
    <t>Lap63</t>
  </si>
  <si>
    <t>Lap145</t>
  </si>
  <si>
    <t>Lap64</t>
  </si>
  <si>
    <t>Lap146</t>
  </si>
  <si>
    <t>Lap65</t>
  </si>
  <si>
    <t>Lap147</t>
  </si>
  <si>
    <t>Dist. totale</t>
  </si>
  <si>
    <t>Lap66</t>
  </si>
  <si>
    <t>Lap148</t>
  </si>
  <si>
    <t>Moyenne Equipe km/h :</t>
  </si>
  <si>
    <t>Lap67</t>
  </si>
  <si>
    <t>Lap149</t>
  </si>
  <si>
    <t>Lap68</t>
  </si>
  <si>
    <t>Lap150</t>
  </si>
  <si>
    <t>Lap69</t>
  </si>
  <si>
    <t>7h35m34s</t>
  </si>
  <si>
    <t>Lap151</t>
  </si>
  <si>
    <t>16h35m53s</t>
  </si>
  <si>
    <t>Lap70</t>
  </si>
  <si>
    <t>Lap152</t>
  </si>
  <si>
    <t>Lap71</t>
  </si>
  <si>
    <t>Lap153</t>
  </si>
  <si>
    <t>Lap72</t>
  </si>
  <si>
    <t>Lap154</t>
  </si>
  <si>
    <t>Lap73</t>
  </si>
  <si>
    <t>Lap155</t>
  </si>
  <si>
    <t>Lap74</t>
  </si>
  <si>
    <t>Lap156</t>
  </si>
  <si>
    <t>Lap75</t>
  </si>
  <si>
    <t>Lap157</t>
  </si>
  <si>
    <t>Lap76</t>
  </si>
  <si>
    <t>Lap158</t>
  </si>
  <si>
    <t>Lap77</t>
  </si>
  <si>
    <t>Lap159</t>
  </si>
  <si>
    <t>Lap78</t>
  </si>
  <si>
    <t>Lap160</t>
  </si>
  <si>
    <t>Lap79</t>
  </si>
  <si>
    <t>Lap161</t>
  </si>
  <si>
    <t>Lap80</t>
  </si>
  <si>
    <t>Lap162</t>
  </si>
  <si>
    <t>Lap81</t>
  </si>
  <si>
    <t>Lap163</t>
  </si>
  <si>
    <t>Lap82</t>
  </si>
  <si>
    <t>Lap164</t>
  </si>
  <si>
    <t>24 HEURES du MANS 2015</t>
  </si>
  <si>
    <t>6m4s</t>
  </si>
  <si>
    <t>8h47m59s</t>
  </si>
  <si>
    <t>17h49m21s</t>
  </si>
  <si>
    <t>15 tours</t>
  </si>
  <si>
    <t>18h53m21s</t>
  </si>
  <si>
    <t>1h40m49s</t>
  </si>
  <si>
    <t>10h20m42s</t>
  </si>
  <si>
    <t>16 tours</t>
  </si>
  <si>
    <t>20h03m58s</t>
  </si>
  <si>
    <t>Mathieu</t>
  </si>
  <si>
    <t>21h8m51s</t>
  </si>
  <si>
    <t>3h14m34s</t>
  </si>
  <si>
    <t>7 tours</t>
  </si>
  <si>
    <t>12h00m35s</t>
  </si>
  <si>
    <t>Jean Daniel</t>
  </si>
  <si>
    <t>22h2m17s</t>
  </si>
  <si>
    <t>4h43m53s</t>
  </si>
  <si>
    <t>23h6m26s</t>
  </si>
  <si>
    <t>13h36m27s</t>
  </si>
  <si>
    <t>5h47m27s</t>
  </si>
  <si>
    <t>14h46m22s</t>
  </si>
  <si>
    <t>7h17m20s</t>
  </si>
  <si>
    <t>16h21m37s</t>
  </si>
  <si>
    <t>24 HEURES du MANS 2014</t>
  </si>
  <si>
    <t>STEPHANE F.</t>
  </si>
  <si>
    <t>LAURENT</t>
  </si>
  <si>
    <t>JEAN DANIEL</t>
  </si>
  <si>
    <t>PIERRE</t>
  </si>
  <si>
    <t>JEAN MARC</t>
  </si>
  <si>
    <t>STEPHANE B.</t>
  </si>
  <si>
    <t>15H - 16H</t>
  </si>
  <si>
    <t>16H - 17h</t>
  </si>
  <si>
    <t>17H - 18H</t>
  </si>
  <si>
    <t>18H -19H</t>
  </si>
  <si>
    <t>19H - 20H</t>
  </si>
  <si>
    <t>20H - 21H</t>
  </si>
  <si>
    <t>Lap</t>
  </si>
  <si>
    <t>Hours</t>
  </si>
  <si>
    <t>Lap Time</t>
  </si>
  <si>
    <t>Moyenne (km/h)</t>
  </si>
  <si>
    <t>Lap 1</t>
  </si>
  <si>
    <t>06m01s</t>
  </si>
  <si>
    <t>Lap 11</t>
  </si>
  <si>
    <t>1h05m29s</t>
  </si>
  <si>
    <t>06m20s</t>
  </si>
  <si>
    <t>Lap 21</t>
  </si>
  <si>
    <t>2h09m46s</t>
  </si>
  <si>
    <t>07m40s</t>
  </si>
  <si>
    <t>Lap 29</t>
  </si>
  <si>
    <t>3h04m31s</t>
  </si>
  <si>
    <t>07m54s</t>
  </si>
  <si>
    <t>Lap 37</t>
  </si>
  <si>
    <t>4h01m20s</t>
  </si>
  <si>
    <t>08m15s</t>
  </si>
  <si>
    <t>Lap 46</t>
  </si>
  <si>
    <t>5h03m29s</t>
  </si>
  <si>
    <t>08m13s</t>
  </si>
  <si>
    <t>Lap 2</t>
  </si>
  <si>
    <t>11m51s</t>
  </si>
  <si>
    <t>05m50s</t>
  </si>
  <si>
    <t>Lap 12</t>
  </si>
  <si>
    <t>1h11m17s</t>
  </si>
  <si>
    <t>05m48s</t>
  </si>
  <si>
    <t>Lap 22</t>
  </si>
  <si>
    <t>2h16m25s</t>
  </si>
  <si>
    <t>06m38s</t>
  </si>
  <si>
    <t>Lap 30</t>
  </si>
  <si>
    <t>3h11m19s</t>
  </si>
  <si>
    <t>06m47s</t>
  </si>
  <si>
    <t>Lap 38</t>
  </si>
  <si>
    <t>4h07m53s</t>
  </si>
  <si>
    <t>06m32s</t>
  </si>
  <si>
    <t>Lap 47</t>
  </si>
  <si>
    <t>5h09m50s</t>
  </si>
  <si>
    <t>Lap 3</t>
  </si>
  <si>
    <t>17m45s</t>
  </si>
  <si>
    <t>05m53s</t>
  </si>
  <si>
    <t>Lap 13</t>
  </si>
  <si>
    <t>1h17m23s</t>
  </si>
  <si>
    <t>06m05s</t>
  </si>
  <si>
    <t>Lap 23</t>
  </si>
  <si>
    <t>2h23m11s</t>
  </si>
  <si>
    <t>06m45s</t>
  </si>
  <si>
    <t>Lap 31</t>
  </si>
  <si>
    <t>3h17m48s</t>
  </si>
  <si>
    <t>06m29s</t>
  </si>
  <si>
    <t>Lap 39</t>
  </si>
  <si>
    <t>4h14m43s</t>
  </si>
  <si>
    <t>06m50s</t>
  </si>
  <si>
    <t>Lap 48</t>
  </si>
  <si>
    <t>5h16m21s</t>
  </si>
  <si>
    <t>06m31s</t>
  </si>
  <si>
    <t>Lap 4</t>
  </si>
  <si>
    <t>23m41s</t>
  </si>
  <si>
    <t>05m56s</t>
  </si>
  <si>
    <t>Lap 14</t>
  </si>
  <si>
    <t>1h23m23s</t>
  </si>
  <si>
    <t>06m00s</t>
  </si>
  <si>
    <t>Lap 24</t>
  </si>
  <si>
    <t>2h29m54s</t>
  </si>
  <si>
    <t>06m42s</t>
  </si>
  <si>
    <t>Lap 32</t>
  </si>
  <si>
    <t>3h25m09s</t>
  </si>
  <si>
    <t>07m20s</t>
  </si>
  <si>
    <t>Lap 40</t>
  </si>
  <si>
    <t>4h21m31s</t>
  </si>
  <si>
    <t>Lap 49</t>
  </si>
  <si>
    <t>5h22m51s</t>
  </si>
  <si>
    <t>06m30s</t>
  </si>
  <si>
    <t>Lap 5</t>
  </si>
  <si>
    <t>29m31s</t>
  </si>
  <si>
    <t>Lap 15</t>
  </si>
  <si>
    <t>1h29m20s</t>
  </si>
  <si>
    <t>05m57s</t>
  </si>
  <si>
    <t>Lap 25</t>
  </si>
  <si>
    <t>2h36m43s</t>
  </si>
  <si>
    <t>06m49s</t>
  </si>
  <si>
    <t>Lap 33</t>
  </si>
  <si>
    <t>3h32m25s</t>
  </si>
  <si>
    <t>07m15s</t>
  </si>
  <si>
    <t>Lap 41</t>
  </si>
  <si>
    <t>4h28m00s</t>
  </si>
  <si>
    <t>Lap 50</t>
  </si>
  <si>
    <t>5h29m21s</t>
  </si>
  <si>
    <t>Lap 6</t>
  </si>
  <si>
    <t>35m28s</t>
  </si>
  <si>
    <t>Lap 16</t>
  </si>
  <si>
    <t>1h35m57s</t>
  </si>
  <si>
    <t>06m36s</t>
  </si>
  <si>
    <t>Lap 26</t>
  </si>
  <si>
    <t>2h42m58s</t>
  </si>
  <si>
    <t>06m14s</t>
  </si>
  <si>
    <t>Lap 34</t>
  </si>
  <si>
    <t>3h39m07s</t>
  </si>
  <si>
    <t>Lap 42</t>
  </si>
  <si>
    <t>4h34m34s</t>
  </si>
  <si>
    <t>06m34s</t>
  </si>
  <si>
    <t>Lap 51</t>
  </si>
  <si>
    <t>5h35m43s</t>
  </si>
  <si>
    <t>06m22s</t>
  </si>
  <si>
    <t>Lap 7</t>
  </si>
  <si>
    <t>41m25s</t>
  </si>
  <si>
    <t>Lap 17</t>
  </si>
  <si>
    <t>1h42m21s</t>
  </si>
  <si>
    <t>06m23s</t>
  </si>
  <si>
    <t>Lap 27</t>
  </si>
  <si>
    <t>2h49m32s</t>
  </si>
  <si>
    <t>06m33s</t>
  </si>
  <si>
    <t>Lap 35</t>
  </si>
  <si>
    <t>3h45m56s</t>
  </si>
  <si>
    <t>06m48s</t>
  </si>
  <si>
    <t>Lap 43</t>
  </si>
  <si>
    <t>4h41m32s</t>
  </si>
  <si>
    <t>06m57s</t>
  </si>
  <si>
    <t>Lap 52</t>
  </si>
  <si>
    <t>5h42m07s</t>
  </si>
  <si>
    <t>Lap 8</t>
  </si>
  <si>
    <t>47m29s</t>
  </si>
  <si>
    <t>06m04s</t>
  </si>
  <si>
    <t>Lap 18</t>
  </si>
  <si>
    <t>1h48m46s</t>
  </si>
  <si>
    <t>06m24s</t>
  </si>
  <si>
    <t>Lap 28</t>
  </si>
  <si>
    <t>2h56m36s</t>
  </si>
  <si>
    <t>07m04s</t>
  </si>
  <si>
    <t>Lap 36</t>
  </si>
  <si>
    <t>3h53m04s</t>
  </si>
  <si>
    <t>07m08s</t>
  </si>
  <si>
    <t>Lap 44</t>
  </si>
  <si>
    <t>4h48m13s</t>
  </si>
  <si>
    <t>06m41s</t>
  </si>
  <si>
    <t>Lap 53</t>
  </si>
  <si>
    <t>5h48m37s</t>
  </si>
  <si>
    <t>Lap 9</t>
  </si>
  <si>
    <t>53m26s</t>
  </si>
  <si>
    <t>Lap 19</t>
  </si>
  <si>
    <t>1h55m19s</t>
  </si>
  <si>
    <t>Lap 45</t>
  </si>
  <si>
    <t>4h55m16s</t>
  </si>
  <si>
    <t>07m02s</t>
  </si>
  <si>
    <t>Lap 54</t>
  </si>
  <si>
    <t>5h54m45s</t>
  </si>
  <si>
    <t>06m07s</t>
  </si>
  <si>
    <t>Lap 10</t>
  </si>
  <si>
    <t>59m08s</t>
  </si>
  <si>
    <t>05m42s</t>
  </si>
  <si>
    <t>Lap 20</t>
  </si>
  <si>
    <t>2h02m06s</t>
  </si>
  <si>
    <t>06m46s</t>
  </si>
  <si>
    <t>Lap 55</t>
  </si>
  <si>
    <t>6h00m56s</t>
  </si>
  <si>
    <t>06m11s</t>
  </si>
  <si>
    <t>59mn08s</t>
  </si>
  <si>
    <t>59mn05s</t>
  </si>
  <si>
    <t>1h02mn58s</t>
  </si>
  <si>
    <t>1h02mn52s</t>
  </si>
  <si>
    <t>54mn30s</t>
  </si>
  <si>
    <t>54mn25s</t>
  </si>
  <si>
    <t>56mn28s</t>
  </si>
  <si>
    <t>56mn23s</t>
  </si>
  <si>
    <t>1h02mn12s</t>
  </si>
  <si>
    <t>1h02mn7s</t>
  </si>
  <si>
    <t>1h05mn40s</t>
  </si>
  <si>
    <t>1h05mn36s</t>
  </si>
  <si>
    <t>21H - 22H</t>
  </si>
  <si>
    <t>22H - 23H</t>
  </si>
  <si>
    <t>23H - 24H</t>
  </si>
  <si>
    <t>0H - 1H</t>
  </si>
  <si>
    <t>1H - 2H</t>
  </si>
  <si>
    <t>2H - 3H</t>
  </si>
  <si>
    <t>Lap 56</t>
  </si>
  <si>
    <t>6h08m14s</t>
  </si>
  <si>
    <t>07m17s</t>
  </si>
  <si>
    <t>Lap 66</t>
  </si>
  <si>
    <t>7h11m27s</t>
  </si>
  <si>
    <t>07m24s</t>
  </si>
  <si>
    <t>Lap 75</t>
  </si>
  <si>
    <t>8h08m25s</t>
  </si>
  <si>
    <t>07m18s</t>
  </si>
  <si>
    <t>Lap 84</t>
  </si>
  <si>
    <t>9h08m07s</t>
  </si>
  <si>
    <t>Lap 92</t>
  </si>
  <si>
    <t>10h04m19s</t>
  </si>
  <si>
    <t>08m00s</t>
  </si>
  <si>
    <t>Lap 101</t>
  </si>
  <si>
    <t>11h07m15s</t>
  </si>
  <si>
    <t>Lap 57</t>
  </si>
  <si>
    <t>6h14m23s</t>
  </si>
  <si>
    <t>06m09s</t>
  </si>
  <si>
    <t>Lap 67</t>
  </si>
  <si>
    <t>7h18m06s</t>
  </si>
  <si>
    <t>Lap 76</t>
  </si>
  <si>
    <t>8h14m46s</t>
  </si>
  <si>
    <t>Lap 85</t>
  </si>
  <si>
    <t>9h14m42s</t>
  </si>
  <si>
    <t>Lap 93</t>
  </si>
  <si>
    <t>10h11m04s</t>
  </si>
  <si>
    <t>Lap 102</t>
  </si>
  <si>
    <t>11h13m49s</t>
  </si>
  <si>
    <t>Lap 58</t>
  </si>
  <si>
    <t>6h20m17s</t>
  </si>
  <si>
    <t>Lap 68</t>
  </si>
  <si>
    <t>7h24m07s</t>
  </si>
  <si>
    <t>Lap 77</t>
  </si>
  <si>
    <t>8h20m59s</t>
  </si>
  <si>
    <t>06m13s</t>
  </si>
  <si>
    <t>Lap 86</t>
  </si>
  <si>
    <t>9h21m33s</t>
  </si>
  <si>
    <t>06m51s</t>
  </si>
  <si>
    <t>Lap 94</t>
  </si>
  <si>
    <t>10h17m59s</t>
  </si>
  <si>
    <t>06m54s</t>
  </si>
  <si>
    <t>Lap 103</t>
  </si>
  <si>
    <t>11h20m12s</t>
  </si>
  <si>
    <t>Lap 59</t>
  </si>
  <si>
    <t>6h25m56s</t>
  </si>
  <si>
    <t>05m38s</t>
  </si>
  <si>
    <t>Lap 69</t>
  </si>
  <si>
    <t>7h30m08s</t>
  </si>
  <si>
    <t>Lap 78</t>
  </si>
  <si>
    <t>8h27m13s</t>
  </si>
  <si>
    <t>Lap 87</t>
  </si>
  <si>
    <t>9h28m46s</t>
  </si>
  <si>
    <t>07m12s</t>
  </si>
  <si>
    <t>Lap 95</t>
  </si>
  <si>
    <t>10h24m35s</t>
  </si>
  <si>
    <t>Lap 104</t>
  </si>
  <si>
    <t>11h26m21s</t>
  </si>
  <si>
    <t>Lap 60</t>
  </si>
  <si>
    <t>6h32m09s</t>
  </si>
  <si>
    <t>Lap 70</t>
  </si>
  <si>
    <t>7h36m20s</t>
  </si>
  <si>
    <t>Lap 79</t>
  </si>
  <si>
    <t>8h33m31s</t>
  </si>
  <si>
    <t>06m18s</t>
  </si>
  <si>
    <t>Lap 88</t>
  </si>
  <si>
    <t>9h35m40s</t>
  </si>
  <si>
    <t>Lap 96</t>
  </si>
  <si>
    <t>10h31m15s</t>
  </si>
  <si>
    <t>06m39s</t>
  </si>
  <si>
    <t>Lap 105</t>
  </si>
  <si>
    <t>11h33m02s</t>
  </si>
  <si>
    <t>Lap 61</t>
  </si>
  <si>
    <t>6h38m30s</t>
  </si>
  <si>
    <t>Lap 71</t>
  </si>
  <si>
    <t>7h42m29s</t>
  </si>
  <si>
    <t>06m08s</t>
  </si>
  <si>
    <t>Lap 80</t>
  </si>
  <si>
    <t>8h40m10s</t>
  </si>
  <si>
    <t>Lap 89</t>
  </si>
  <si>
    <t>9h42m36s</t>
  </si>
  <si>
    <t>06m55s</t>
  </si>
  <si>
    <t>Lap 97</t>
  </si>
  <si>
    <t>10h37m58s</t>
  </si>
  <si>
    <t>06m43s</t>
  </si>
  <si>
    <t>Lap 106</t>
  </si>
  <si>
    <t>11h39m31s</t>
  </si>
  <si>
    <t>06m28s</t>
  </si>
  <si>
    <t>Lap 62</t>
  </si>
  <si>
    <t>6h44m43s</t>
  </si>
  <si>
    <t>06m12s</t>
  </si>
  <si>
    <t>Lap 72</t>
  </si>
  <si>
    <t>7h48m39s</t>
  </si>
  <si>
    <t>06m10s</t>
  </si>
  <si>
    <t>Lap 81</t>
  </si>
  <si>
    <t>8h46m56s</t>
  </si>
  <si>
    <t>Lap 90</t>
  </si>
  <si>
    <t>9h49m35s</t>
  </si>
  <si>
    <t>06m58s</t>
  </si>
  <si>
    <t>Lap 98</t>
  </si>
  <si>
    <t>10h44m53s</t>
  </si>
  <si>
    <t>Lap 107</t>
  </si>
  <si>
    <t>11h45m52s</t>
  </si>
  <si>
    <t>06m21s</t>
  </si>
  <si>
    <t>Lap 63</t>
  </si>
  <si>
    <t>6h50m56s</t>
  </si>
  <si>
    <t>Lap 73</t>
  </si>
  <si>
    <t>7h55m02s</t>
  </si>
  <si>
    <t>Lap 82</t>
  </si>
  <si>
    <t>8h53m25s</t>
  </si>
  <si>
    <t>Lap 91</t>
  </si>
  <si>
    <t>9h56m19s</t>
  </si>
  <si>
    <t>06m44s</t>
  </si>
  <si>
    <t>Lap 99</t>
  </si>
  <si>
    <t>10h51m53s</t>
  </si>
  <si>
    <t>07m00s</t>
  </si>
  <si>
    <t>Lap 108</t>
  </si>
  <si>
    <t>11h51m49s</t>
  </si>
  <si>
    <t>Lap 64</t>
  </si>
  <si>
    <t>6h57m29s</t>
  </si>
  <si>
    <t>Lap 74</t>
  </si>
  <si>
    <t>8h01m07s</t>
  </si>
  <si>
    <t>Lap 83</t>
  </si>
  <si>
    <t>9h00m12s</t>
  </si>
  <si>
    <t>Lap 100</t>
  </si>
  <si>
    <t>10h59m00s</t>
  </si>
  <si>
    <t>07m07s</t>
  </si>
  <si>
    <t>Lap 109</t>
  </si>
  <si>
    <t>11h58m07s</t>
  </si>
  <si>
    <t>06m17s</t>
  </si>
  <si>
    <t>Lap 65</t>
  </si>
  <si>
    <t>7h04m03s</t>
  </si>
  <si>
    <t>1h03mn07s</t>
  </si>
  <si>
    <t>1h03mn</t>
  </si>
  <si>
    <t>57mn 04s</t>
  </si>
  <si>
    <t>57mn</t>
  </si>
  <si>
    <t>59mn</t>
  </si>
  <si>
    <t>56mn07s</t>
  </si>
  <si>
    <t>56mn02s</t>
  </si>
  <si>
    <t>1h02mn41s</t>
  </si>
  <si>
    <t>1h02mn38s</t>
  </si>
  <si>
    <t>59mn07s</t>
  </si>
  <si>
    <t>59mn04s</t>
  </si>
  <si>
    <t>3H - 4H</t>
  </si>
  <si>
    <t>4H - 5H</t>
  </si>
  <si>
    <t>5H - 6H</t>
  </si>
  <si>
    <t>6H - 7H</t>
  </si>
  <si>
    <t>7H - 8H</t>
  </si>
  <si>
    <t>8H - 9H</t>
  </si>
  <si>
    <t>Lap 110</t>
  </si>
  <si>
    <t>12h05m20s</t>
  </si>
  <si>
    <t>07m13s</t>
  </si>
  <si>
    <t>Lap 120</t>
  </si>
  <si>
    <t>13h08m19s</t>
  </si>
  <si>
    <t>07m03s</t>
  </si>
  <si>
    <t>Lap 129</t>
  </si>
  <si>
    <t>14h07m09s</t>
  </si>
  <si>
    <t>06m59s</t>
  </si>
  <si>
    <t>Lap 138</t>
  </si>
  <si>
    <t>15h07m21s</t>
  </si>
  <si>
    <t>07m34s</t>
  </si>
  <si>
    <t>Lap 146</t>
  </si>
  <si>
    <t>16h04m36s</t>
  </si>
  <si>
    <t>08m03s</t>
  </si>
  <si>
    <t>Lap 155</t>
  </si>
  <si>
    <t>17h10m23s</t>
  </si>
  <si>
    <t>07m53s</t>
  </si>
  <si>
    <t>Lap 111</t>
  </si>
  <si>
    <t>12h11m36s</t>
  </si>
  <si>
    <t>06m16s</t>
  </si>
  <si>
    <t>Lap 121</t>
  </si>
  <si>
    <t>13h15m21s</t>
  </si>
  <si>
    <t>07m01s</t>
  </si>
  <si>
    <t>Lap 130</t>
  </si>
  <si>
    <t>14h13m41s</t>
  </si>
  <si>
    <t>Lap 139</t>
  </si>
  <si>
    <t>15h14m31s</t>
  </si>
  <si>
    <t>07m10s</t>
  </si>
  <si>
    <t>Lap 147</t>
  </si>
  <si>
    <t>16h11m16s</t>
  </si>
  <si>
    <t>06m40s</t>
  </si>
  <si>
    <t>Lap 156</t>
  </si>
  <si>
    <t>17h16m26s</t>
  </si>
  <si>
    <t>06m03s</t>
  </si>
  <si>
    <t>Lap 112</t>
  </si>
  <si>
    <t>12h17m35s</t>
  </si>
  <si>
    <t>05m58s</t>
  </si>
  <si>
    <t>Lap 122</t>
  </si>
  <si>
    <t>13h22m13s</t>
  </si>
  <si>
    <t>06m52s</t>
  </si>
  <si>
    <t>Lap 131</t>
  </si>
  <si>
    <t>14h20m29s</t>
  </si>
  <si>
    <t>Lap 140</t>
  </si>
  <si>
    <t>15h21m43s</t>
  </si>
  <si>
    <t>Lap 148</t>
  </si>
  <si>
    <t>16h18m01s</t>
  </si>
  <si>
    <t>Lap 157</t>
  </si>
  <si>
    <t>17h22m21s</t>
  </si>
  <si>
    <t>05m55s</t>
  </si>
  <si>
    <t>Lap 113</t>
  </si>
  <si>
    <t>12h23m44s</t>
  </si>
  <si>
    <t>Lap 123</t>
  </si>
  <si>
    <t>13h28m44s</t>
  </si>
  <si>
    <t>Lap 132</t>
  </si>
  <si>
    <t>14h26m58s</t>
  </si>
  <si>
    <t>Lap 141</t>
  </si>
  <si>
    <t>15h29m00s</t>
  </si>
  <si>
    <t>07m16s</t>
  </si>
  <si>
    <t>Lap 149</t>
  </si>
  <si>
    <t>16h25m08s</t>
  </si>
  <si>
    <t>07m06s</t>
  </si>
  <si>
    <t>Lap 158</t>
  </si>
  <si>
    <t>17h28m14s</t>
  </si>
  <si>
    <t>05m52s</t>
  </si>
  <si>
    <t>Lap 114</t>
  </si>
  <si>
    <t>12h29m53s</t>
  </si>
  <si>
    <t>Lap 124</t>
  </si>
  <si>
    <t>13h35m01s</t>
  </si>
  <si>
    <t>Lap 133</t>
  </si>
  <si>
    <t>14h33m27s</t>
  </si>
  <si>
    <t>Lap 142</t>
  </si>
  <si>
    <t>15h35m56s</t>
  </si>
  <si>
    <t>06m56s</t>
  </si>
  <si>
    <t>Lap 150</t>
  </si>
  <si>
    <t>16h32m33s</t>
  </si>
  <si>
    <t>07m25s</t>
  </si>
  <si>
    <t>Lap 159</t>
  </si>
  <si>
    <t>17h34m14s</t>
  </si>
  <si>
    <t>05m59s</t>
  </si>
  <si>
    <t>Lap 115</t>
  </si>
  <si>
    <t>12h35m59s</t>
  </si>
  <si>
    <t>Lap 125</t>
  </si>
  <si>
    <t>13h41m11s</t>
  </si>
  <si>
    <t>Lap 134</t>
  </si>
  <si>
    <t>14h39m58s</t>
  </si>
  <si>
    <t>Lap 143</t>
  </si>
  <si>
    <t>15h42m43s</t>
  </si>
  <si>
    <t>Lap 151</t>
  </si>
  <si>
    <t>16h40m01s</t>
  </si>
  <si>
    <t>07m27s</t>
  </si>
  <si>
    <t>Lap 160</t>
  </si>
  <si>
    <t>17h40m17s</t>
  </si>
  <si>
    <t>06m02s</t>
  </si>
  <si>
    <t>Lap 116</t>
  </si>
  <si>
    <t>12h42m21s</t>
  </si>
  <si>
    <t>Lap 126</t>
  </si>
  <si>
    <t>13h47m29s</t>
  </si>
  <si>
    <t>Lap 135</t>
  </si>
  <si>
    <t>14h46m19s</t>
  </si>
  <si>
    <t>Lap 144</t>
  </si>
  <si>
    <t>15h49m37s</t>
  </si>
  <si>
    <t>06m53s</t>
  </si>
  <si>
    <t>Lap 152</t>
  </si>
  <si>
    <t>16h47m30s</t>
  </si>
  <si>
    <t>07m28s</t>
  </si>
  <si>
    <t>Lap 161</t>
  </si>
  <si>
    <t>17h46m15s</t>
  </si>
  <si>
    <t>Lap 117</t>
  </si>
  <si>
    <t>12h48m37s</t>
  </si>
  <si>
    <t>Lap 127</t>
  </si>
  <si>
    <t>13h53m52s</t>
  </si>
  <si>
    <t>Lap 136</t>
  </si>
  <si>
    <t>14h53m00s</t>
  </si>
  <si>
    <t>Lap 145</t>
  </si>
  <si>
    <t>15h56m33s</t>
  </si>
  <si>
    <t>Lap 153</t>
  </si>
  <si>
    <t>16h55m25s</t>
  </si>
  <si>
    <t>Lap 162</t>
  </si>
  <si>
    <t>17h52m16s</t>
  </si>
  <si>
    <t>Lap 118</t>
  </si>
  <si>
    <t>12h54m57s</t>
  </si>
  <si>
    <t>06m19s</t>
  </si>
  <si>
    <t>Lap 128</t>
  </si>
  <si>
    <t>14h00m09s</t>
  </si>
  <si>
    <t>Lap 137</t>
  </si>
  <si>
    <t>14h59m47s</t>
  </si>
  <si>
    <t>Lap 154</t>
  </si>
  <si>
    <t>17h02m29s</t>
  </si>
  <si>
    <t>Lap 163</t>
  </si>
  <si>
    <t>17h58m19s</t>
  </si>
  <si>
    <t>Lap 119</t>
  </si>
  <si>
    <t>13h01m16s</t>
  </si>
  <si>
    <t>1h03mn09s</t>
  </si>
  <si>
    <t>1h03mn04s</t>
  </si>
  <si>
    <t>58mn53s</t>
  </si>
  <si>
    <t>58mn49s</t>
  </si>
  <si>
    <t>59mn38s</t>
  </si>
  <si>
    <t>59mn33s</t>
  </si>
  <si>
    <t>56mn46s</t>
  </si>
  <si>
    <t>56mn44s</t>
  </si>
  <si>
    <t>1h05mn56s</t>
  </si>
  <si>
    <t>1h05mn51s</t>
  </si>
  <si>
    <t>55mn50s</t>
  </si>
  <si>
    <t>55mn45s</t>
  </si>
  <si>
    <t>9H - 10H</t>
  </si>
  <si>
    <t>10H - 11H</t>
  </si>
  <si>
    <t>11H - 12H</t>
  </si>
  <si>
    <t>12H - 13H</t>
  </si>
  <si>
    <t>13H - 14H</t>
  </si>
  <si>
    <t>14H - 15H</t>
  </si>
  <si>
    <t>Lap 164</t>
  </si>
  <si>
    <t>18h05m20s</t>
  </si>
  <si>
    <t>Lap 174</t>
  </si>
  <si>
    <t>19h09m53s</t>
  </si>
  <si>
    <t>Lap 183</t>
  </si>
  <si>
    <t>20h08m38s</t>
  </si>
  <si>
    <t>Lap 191</t>
  </si>
  <si>
    <t>21h02m17s</t>
  </si>
  <si>
    <t>07m41s</t>
  </si>
  <si>
    <t>Lap 200</t>
  </si>
  <si>
    <t>22h07m31s</t>
  </si>
  <si>
    <t>08m05s</t>
  </si>
  <si>
    <t>Lap 208</t>
  </si>
  <si>
    <t>23h04m37s</t>
  </si>
  <si>
    <t>Lap 165</t>
  </si>
  <si>
    <t>18h11m58s</t>
  </si>
  <si>
    <t>Lap 175</t>
  </si>
  <si>
    <t>19h16m38s</t>
  </si>
  <si>
    <t>Lap 184</t>
  </si>
  <si>
    <t>20h15m19s</t>
  </si>
  <si>
    <t>Lap 192</t>
  </si>
  <si>
    <t>21h09m06s</t>
  </si>
  <si>
    <t>Lap 201</t>
  </si>
  <si>
    <t>22h14m46s</t>
  </si>
  <si>
    <t>07m14s</t>
  </si>
  <si>
    <t>Lap 209</t>
  </si>
  <si>
    <t>23h11m11s</t>
  </si>
  <si>
    <t>Lap 166</t>
  </si>
  <si>
    <t>18h18m18s</t>
  </si>
  <si>
    <t>Lap 176</t>
  </si>
  <si>
    <t>19h22m59s</t>
  </si>
  <si>
    <t>Lap 185</t>
  </si>
  <si>
    <t>20h21m46s</t>
  </si>
  <si>
    <t>06m26s</t>
  </si>
  <si>
    <t>Lap 193</t>
  </si>
  <si>
    <t>21h16m02s</t>
  </si>
  <si>
    <t>Lap 202</t>
  </si>
  <si>
    <t>22h21m57s</t>
  </si>
  <si>
    <t>Lap 210</t>
  </si>
  <si>
    <t>23h17m19s</t>
  </si>
  <si>
    <t>Lap 167</t>
  </si>
  <si>
    <t>18h24m34s</t>
  </si>
  <si>
    <t>06m15s</t>
  </si>
  <si>
    <t>Lap 177</t>
  </si>
  <si>
    <t>19h29m23s</t>
  </si>
  <si>
    <t>Lap 186</t>
  </si>
  <si>
    <t>20h28m20s</t>
  </si>
  <si>
    <t>Lap 194</t>
  </si>
  <si>
    <t>21h23m23s</t>
  </si>
  <si>
    <t>Lap 203</t>
  </si>
  <si>
    <t>22h28m49s</t>
  </si>
  <si>
    <t>Lap 211</t>
  </si>
  <si>
    <t>23h23m37s</t>
  </si>
  <si>
    <t>Lap 168</t>
  </si>
  <si>
    <t>18h30m56s</t>
  </si>
  <si>
    <t>Lap 178</t>
  </si>
  <si>
    <t>19h35m43s</t>
  </si>
  <si>
    <t>Lap 187</t>
  </si>
  <si>
    <t>20h34m45s</t>
  </si>
  <si>
    <t>Lap 195</t>
  </si>
  <si>
    <t>21h30m37s</t>
  </si>
  <si>
    <t>Lap 204</t>
  </si>
  <si>
    <t>22h36m00s</t>
  </si>
  <si>
    <t>07m11s</t>
  </si>
  <si>
    <t>Lap 212</t>
  </si>
  <si>
    <t>23h30m14s</t>
  </si>
  <si>
    <t>Lap 169</t>
  </si>
  <si>
    <t>18h37m20s</t>
  </si>
  <si>
    <t>Lap 179</t>
  </si>
  <si>
    <t>19h42m07s</t>
  </si>
  <si>
    <t>Lap 188</t>
  </si>
  <si>
    <t>20h41m15s</t>
  </si>
  <si>
    <t>Lap 196</t>
  </si>
  <si>
    <t>21h37m53s</t>
  </si>
  <si>
    <t>Lap 205</t>
  </si>
  <si>
    <t>22h43m16s</t>
  </si>
  <si>
    <t>Lap 213</t>
  </si>
  <si>
    <t>23h36m38s</t>
  </si>
  <si>
    <t>Lap 170</t>
  </si>
  <si>
    <t>18h43m46s</t>
  </si>
  <si>
    <t>Lap 180</t>
  </si>
  <si>
    <t>19h48m32s</t>
  </si>
  <si>
    <t>Lap 189</t>
  </si>
  <si>
    <t>20h47m49s</t>
  </si>
  <si>
    <t>Lap 197</t>
  </si>
  <si>
    <t>21h45m03s</t>
  </si>
  <si>
    <t>Lap 206</t>
  </si>
  <si>
    <t>22h50m13s</t>
  </si>
  <si>
    <t>Lap 214</t>
  </si>
  <si>
    <t>23h43m29s</t>
  </si>
  <si>
    <t>Lap 171</t>
  </si>
  <si>
    <t>18h50m19s</t>
  </si>
  <si>
    <t>Lap 181</t>
  </si>
  <si>
    <t>19h54m57s</t>
  </si>
  <si>
    <t>06m25s</t>
  </si>
  <si>
    <t>Lap 190</t>
  </si>
  <si>
    <t>20h54m35s</t>
  </si>
  <si>
    <t>Lap 198</t>
  </si>
  <si>
    <t>21h52m01s</t>
  </si>
  <si>
    <t>Lap 207</t>
  </si>
  <si>
    <t>22h56m56s</t>
  </si>
  <si>
    <t>Lap 215</t>
  </si>
  <si>
    <t>23h50m05s</t>
  </si>
  <si>
    <t>Lap 172</t>
  </si>
  <si>
    <t>18h56m52s</t>
  </si>
  <si>
    <t>Lap 182</t>
  </si>
  <si>
    <t>20h01m23s</t>
  </si>
  <si>
    <t>Lap 199</t>
  </si>
  <si>
    <t>21h59m26s</t>
  </si>
  <si>
    <t>Lap 216</t>
  </si>
  <si>
    <t>23h56m39s</t>
  </si>
  <si>
    <t>Lap 173</t>
  </si>
  <si>
    <t>19h02m54s</t>
  </si>
  <si>
    <t>Lap 217</t>
  </si>
  <si>
    <t>24h02m35s</t>
  </si>
  <si>
    <t>1h04mn35s</t>
  </si>
  <si>
    <t>1h04mn30s</t>
  </si>
  <si>
    <t>58mn29s</t>
  </si>
  <si>
    <t>58mn24s</t>
  </si>
  <si>
    <t>53mn12s</t>
  </si>
  <si>
    <t>53mn08s</t>
  </si>
  <si>
    <t>1h04mn51s</t>
  </si>
  <si>
    <t>1h04mn47s</t>
  </si>
  <si>
    <t>57mn30s</t>
  </si>
  <si>
    <t>57mn26s</t>
  </si>
  <si>
    <t>1h05mn39s</t>
  </si>
  <si>
    <t>1h05mn34s</t>
  </si>
  <si>
    <t>TOTAL</t>
  </si>
  <si>
    <t>40 tours</t>
  </si>
  <si>
    <t>4h09mn59s</t>
  </si>
  <si>
    <t>4h09mn39s</t>
  </si>
  <si>
    <t>37 tours</t>
  </si>
  <si>
    <t>3h57mn24s</t>
  </si>
  <si>
    <t>3h57mn05s</t>
  </si>
  <si>
    <t>34 tours</t>
  </si>
  <si>
    <t>3h46mn25s</t>
  </si>
  <si>
    <t>3h46mn06s</t>
  </si>
  <si>
    <t>33 tours</t>
  </si>
  <si>
    <t>3h54mn12s</t>
  </si>
  <si>
    <t>3h53mn56s</t>
  </si>
  <si>
    <t>35 tours</t>
  </si>
  <si>
    <t>4h08mn19s</t>
  </si>
  <si>
    <t>4h08mn02s</t>
  </si>
  <si>
    <t>38 tours</t>
  </si>
  <si>
    <t>4h06mn16s</t>
  </si>
  <si>
    <t>4h05mn59s</t>
  </si>
  <si>
    <t>1 tour = 4,185km = Xs (1mn = 60s / 1h = 3600 s) =&gt; (4,185*3600)/X = Y km/h</t>
  </si>
  <si>
    <t>Souheil</t>
  </si>
  <si>
    <t>Benoit</t>
  </si>
  <si>
    <t>Jean-Daniel</t>
  </si>
  <si>
    <t>Yves</t>
  </si>
  <si>
    <t>Dédé</t>
  </si>
  <si>
    <t>Jean-Claude</t>
  </si>
  <si>
    <t>time</t>
  </si>
  <si>
    <t>lap time</t>
  </si>
  <si>
    <t>Vitesse</t>
  </si>
  <si>
    <t>Moy. Relais</t>
  </si>
  <si>
    <t>06m37s</t>
  </si>
  <si>
    <t>1h23m56s</t>
  </si>
  <si>
    <t>2h46m33s</t>
  </si>
  <si>
    <t>4h12m28s</t>
  </si>
  <si>
    <t>5h31m04s</t>
  </si>
  <si>
    <t>6h54m24s</t>
  </si>
  <si>
    <t>13m08s</t>
  </si>
  <si>
    <t>1h31m20s</t>
  </si>
  <si>
    <t>07m23s</t>
  </si>
  <si>
    <t>2h53m23s</t>
  </si>
  <si>
    <t>4h19m34s</t>
  </si>
  <si>
    <t>07m05s</t>
  </si>
  <si>
    <t>5h37m57s</t>
  </si>
  <si>
    <t>7h01m42s</t>
  </si>
  <si>
    <t>19m58s</t>
  </si>
  <si>
    <t>1h38m36s</t>
  </si>
  <si>
    <t>3h00m14s</t>
  </si>
  <si>
    <t>4h26m44s</t>
  </si>
  <si>
    <t>5h44m53s</t>
  </si>
  <si>
    <t>7h08m42s</t>
  </si>
  <si>
    <t>26m33s</t>
  </si>
  <si>
    <t>06m35s</t>
  </si>
  <si>
    <t>1h45m49s</t>
  </si>
  <si>
    <t>3h07m09s</t>
  </si>
  <si>
    <t>4h33m44s</t>
  </si>
  <si>
    <t>5h51m57s</t>
  </si>
  <si>
    <t>7h15m52s</t>
  </si>
  <si>
    <t>07m09s</t>
  </si>
  <si>
    <t>33m12s</t>
  </si>
  <si>
    <t>1h53m05s</t>
  </si>
  <si>
    <t>3h13m57s</t>
  </si>
  <si>
    <t>4h40m42s</t>
  </si>
  <si>
    <t>5h58m47s</t>
  </si>
  <si>
    <t>7h23m11s</t>
  </si>
  <si>
    <t>07m19s</t>
  </si>
  <si>
    <t>39m52s</t>
  </si>
  <si>
    <t>2h00m17s</t>
  </si>
  <si>
    <t>3h20m48s</t>
  </si>
  <si>
    <t>4h47m54s</t>
  </si>
  <si>
    <t>6h05m23s</t>
  </si>
  <si>
    <t>7h30m05s</t>
  </si>
  <si>
    <t>46m44s</t>
  </si>
  <si>
    <t>2h07m44s</t>
  </si>
  <si>
    <t>07m26s</t>
  </si>
  <si>
    <t>3h27m54s</t>
  </si>
  <si>
    <t>4h54m45s</t>
  </si>
  <si>
    <t>6h12m22s</t>
  </si>
  <si>
    <t>7h37m19s</t>
  </si>
  <si>
    <t>2h15m21s</t>
  </si>
  <si>
    <t>07m36s</t>
  </si>
  <si>
    <t>3h35m04s</t>
  </si>
  <si>
    <t>5h01m39s</t>
  </si>
  <si>
    <t>6h19m27s</t>
  </si>
  <si>
    <t>7h44m26s</t>
  </si>
  <si>
    <t>1h00m09s</t>
  </si>
  <si>
    <t>2h22m52s</t>
  </si>
  <si>
    <t>07m31s</t>
  </si>
  <si>
    <t>3h42m01s</t>
  </si>
  <si>
    <t>5h08m43s</t>
  </si>
  <si>
    <t>6h25m49s</t>
  </si>
  <si>
    <t>7h51m35s</t>
  </si>
  <si>
    <t>1h08m04s</t>
  </si>
  <si>
    <t>07m55s</t>
  </si>
  <si>
    <t>2h30m35s</t>
  </si>
  <si>
    <t>07m43s</t>
  </si>
  <si>
    <t>3h49m20s</t>
  </si>
  <si>
    <t>5h16m05s</t>
  </si>
  <si>
    <t>07m21s</t>
  </si>
  <si>
    <t>6h31m58s</t>
  </si>
  <si>
    <t>7h59m42s</t>
  </si>
  <si>
    <t>08m06s</t>
  </si>
  <si>
    <t>1h16m59s</t>
  </si>
  <si>
    <t>08m54s</t>
  </si>
  <si>
    <t>2h39m22s</t>
  </si>
  <si>
    <t>08m46s</t>
  </si>
  <si>
    <t>3h56m35s</t>
  </si>
  <si>
    <t>5h24m22s</t>
  </si>
  <si>
    <t>08m16s</t>
  </si>
  <si>
    <t>6h39m15s</t>
  </si>
  <si>
    <t>4h05m13s</t>
  </si>
  <si>
    <t>08m38s</t>
  </si>
  <si>
    <t>6h47m27s</t>
  </si>
  <si>
    <t>08m12s</t>
  </si>
  <si>
    <t>8h06m19s</t>
  </si>
  <si>
    <t>9h27m51s</t>
  </si>
  <si>
    <t>07m44s</t>
  </si>
  <si>
    <t>10h54m54s</t>
  </si>
  <si>
    <t>12h11m42s</t>
  </si>
  <si>
    <t>07m22s</t>
  </si>
  <si>
    <t>13h30m44s</t>
  </si>
  <si>
    <t>14h47m52s</t>
  </si>
  <si>
    <t>8h13m12s</t>
  </si>
  <si>
    <t>9h34m32s</t>
  </si>
  <si>
    <t>11h01m58s</t>
  </si>
  <si>
    <t>12h19m00s</t>
  </si>
  <si>
    <t>13h37m40s</t>
  </si>
  <si>
    <t>14h54m56s</t>
  </si>
  <si>
    <t>8h20m35s</t>
  </si>
  <si>
    <t>9h41m27s</t>
  </si>
  <si>
    <t>11h08m51s</t>
  </si>
  <si>
    <t>12h25m45s</t>
  </si>
  <si>
    <t>13h44m25s</t>
  </si>
  <si>
    <t>15h01m45s</t>
  </si>
  <si>
    <t>8h27m32s</t>
  </si>
  <si>
    <t>9h48m28s</t>
  </si>
  <si>
    <t>11h15m28s</t>
  </si>
  <si>
    <t>12h33m02s</t>
  </si>
  <si>
    <t>13h51m05s</t>
  </si>
  <si>
    <t>15h08m33s</t>
  </si>
  <si>
    <t>8h35m26s</t>
  </si>
  <si>
    <t>9h55m20s</t>
  </si>
  <si>
    <t>11h22m24s</t>
  </si>
  <si>
    <t>12h40m14s</t>
  </si>
  <si>
    <t>13h57m58s</t>
  </si>
  <si>
    <t>15h15m58s</t>
  </si>
  <si>
    <t>8h42m36s</t>
  </si>
  <si>
    <t>10h02m17s</t>
  </si>
  <si>
    <t>11h29m18s</t>
  </si>
  <si>
    <t>12h47m23s</t>
  </si>
  <si>
    <t>14h04m45s</t>
  </si>
  <si>
    <t>15h23m12s</t>
  </si>
  <si>
    <t>8h49m40s</t>
  </si>
  <si>
    <t>10h09m36s</t>
  </si>
  <si>
    <t>11h35m45s</t>
  </si>
  <si>
    <t>12h54m19s</t>
  </si>
  <si>
    <t>14h11m13s</t>
  </si>
  <si>
    <t>06m27s</t>
  </si>
  <si>
    <t>15h30m02s</t>
  </si>
  <si>
    <t>8h56m33s</t>
  </si>
  <si>
    <t>10h17m04s</t>
  </si>
  <si>
    <t>11h42m32s</t>
  </si>
  <si>
    <t>13h01m26s</t>
  </si>
  <si>
    <t>14h18m16s</t>
  </si>
  <si>
    <t>15h36m41s</t>
  </si>
  <si>
    <t>9h03m40s</t>
  </si>
  <si>
    <t>10h24m22s</t>
  </si>
  <si>
    <t>11h48m58s</t>
  </si>
  <si>
    <t>13h08m40s</t>
  </si>
  <si>
    <t>14h25m28s</t>
  </si>
  <si>
    <t>15h43m31s</t>
  </si>
  <si>
    <t>9h11m33s</t>
  </si>
  <si>
    <t>10h31m52s</t>
  </si>
  <si>
    <t>07m29s</t>
  </si>
  <si>
    <t>11h55m43s</t>
  </si>
  <si>
    <t>13h15m32s</t>
  </si>
  <si>
    <t>14h32m38s</t>
  </si>
  <si>
    <t>15h50m23s</t>
  </si>
  <si>
    <t>9h20m06s</t>
  </si>
  <si>
    <t>08m32s</t>
  </si>
  <si>
    <t>10h39m10s</t>
  </si>
  <si>
    <t>12h04m20s</t>
  </si>
  <si>
    <t>08m36s</t>
  </si>
  <si>
    <t>13h23m57s</t>
  </si>
  <si>
    <t>08m25s</t>
  </si>
  <si>
    <t>14h40m46s</t>
  </si>
  <si>
    <t>08m07s</t>
  </si>
  <si>
    <t>15h57m52s</t>
  </si>
  <si>
    <t>10h47m54s</t>
  </si>
  <si>
    <t>08m44s</t>
  </si>
  <si>
    <t>16h05m41s</t>
  </si>
  <si>
    <t>07m48s</t>
  </si>
  <si>
    <t>16h13m28s</t>
  </si>
  <si>
    <t>07m46s</t>
  </si>
  <si>
    <t>17h27m27s</t>
  </si>
  <si>
    <t>18h49m42s</t>
  </si>
  <si>
    <t>20h08m56s</t>
  </si>
  <si>
    <t>21h34m00s</t>
  </si>
  <si>
    <t>22h56m02s</t>
  </si>
  <si>
    <t>16h20m25s</t>
  </si>
  <si>
    <t>17h34m35s</t>
  </si>
  <si>
    <t>18h56m53s</t>
  </si>
  <si>
    <t>20h16m02s</t>
  </si>
  <si>
    <t>21h41m27s</t>
  </si>
  <si>
    <t>23h03m05s</t>
  </si>
  <si>
    <t>16h27m47s</t>
  </si>
  <si>
    <t>17h41m38s</t>
  </si>
  <si>
    <t>19h04m05s</t>
  </si>
  <si>
    <t>20h23m14s</t>
  </si>
  <si>
    <t>21h48m29s</t>
  </si>
  <si>
    <t>23h10m27s</t>
  </si>
  <si>
    <t>16h34m56s</t>
  </si>
  <si>
    <t>17h48m49s</t>
  </si>
  <si>
    <t>19h11m03s</t>
  </si>
  <si>
    <t>20h30m53s</t>
  </si>
  <si>
    <t>07m38s</t>
  </si>
  <si>
    <t>21h55m24s</t>
  </si>
  <si>
    <t>23h17m24s</t>
  </si>
  <si>
    <t>16h42m15s</t>
  </si>
  <si>
    <t>17h56m26s</t>
  </si>
  <si>
    <t>19h17m59s</t>
  </si>
  <si>
    <t>20h38m21s</t>
  </si>
  <si>
    <t>22h02m15s</t>
  </si>
  <si>
    <t>23h24m44s</t>
  </si>
  <si>
    <t>16h49m09s</t>
  </si>
  <si>
    <t>18h03m55s</t>
  </si>
  <si>
    <t>19h24m56s</t>
  </si>
  <si>
    <t>20h46m08s</t>
  </si>
  <si>
    <t>22h09m39s</t>
  </si>
  <si>
    <t>23h32m18s</t>
  </si>
  <si>
    <t>07m33s</t>
  </si>
  <si>
    <t>16h56m56s</t>
  </si>
  <si>
    <t>18h11m39s</t>
  </si>
  <si>
    <t>19h32m02s</t>
  </si>
  <si>
    <t>20h54m16s</t>
  </si>
  <si>
    <t>22h17m04s</t>
  </si>
  <si>
    <t>23h39m39s</t>
  </si>
  <si>
    <t>17h04m27s</t>
  </si>
  <si>
    <t>07m30s</t>
  </si>
  <si>
    <t>18h19m33s</t>
  </si>
  <si>
    <t>19h39m00s</t>
  </si>
  <si>
    <t>21h01m55s</t>
  </si>
  <si>
    <t>07m39s</t>
  </si>
  <si>
    <t>22h24m32s</t>
  </si>
  <si>
    <t>23h46m54s</t>
  </si>
  <si>
    <t>17h11m48s</t>
  </si>
  <si>
    <t>18h27m05s</t>
  </si>
  <si>
    <t>07m32s</t>
  </si>
  <si>
    <t>19h46m19s</t>
  </si>
  <si>
    <t>21h09m41s</t>
  </si>
  <si>
    <t>07m45s</t>
  </si>
  <si>
    <t>22h32m12s</t>
  </si>
  <si>
    <t>23h53m59s</t>
  </si>
  <si>
    <t>17h20m21s</t>
  </si>
  <si>
    <t>08m33s</t>
  </si>
  <si>
    <t>18h34m11s</t>
  </si>
  <si>
    <t>19h53m55s</t>
  </si>
  <si>
    <t>07m35s</t>
  </si>
  <si>
    <t>21h17m55s</t>
  </si>
  <si>
    <t>08m14s</t>
  </si>
  <si>
    <t>22h40m03s</t>
  </si>
  <si>
    <t>07m51s</t>
  </si>
  <si>
    <t>24h01m27s</t>
  </si>
  <si>
    <t>18h42m36s</t>
  </si>
  <si>
    <t>08m24s</t>
  </si>
  <si>
    <t>20h01m49s</t>
  </si>
  <si>
    <t>21h26m28s</t>
  </si>
  <si>
    <t>22h48m55s</t>
  </si>
  <si>
    <t>08m51s</t>
  </si>
  <si>
    <t>24h08m48s</t>
  </si>
  <si>
    <t>Equipe 2</t>
  </si>
  <si>
    <t>Tours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</si>
</sst>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9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FFFF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7"/>
      <color rgb="FFFFFFFF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Arial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rgb="FFFF0000"/>
      </top>
      <bottom style="medium">
        <color rgb="FFFFFFFF"/>
      </bottom>
      <diagonal/>
    </border>
    <border>
      <left/>
      <right style="medium">
        <color rgb="FFFF0000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rgb="FFFFFFFF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FFFF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theme="0"/>
      </top>
      <bottom style="medium">
        <color rgb="FFFFFFFF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FFFF"/>
      </top>
      <bottom style="medium">
        <color theme="0"/>
      </bottom>
      <diagonal/>
    </border>
    <border>
      <left style="medium">
        <color rgb="FFFF3300"/>
      </left>
      <right/>
      <top style="medium">
        <color rgb="FFFF3300"/>
      </top>
      <bottom style="medium">
        <color rgb="FFFF3300"/>
      </bottom>
      <diagonal/>
    </border>
    <border>
      <left/>
      <right/>
      <top style="medium">
        <color rgb="FFFF3300"/>
      </top>
      <bottom style="medium">
        <color rgb="FFFF3300"/>
      </bottom>
      <diagonal/>
    </border>
    <border>
      <left/>
      <right style="medium">
        <color rgb="FFFF3300"/>
      </right>
      <top style="medium">
        <color rgb="FFFF3300"/>
      </top>
      <bottom style="medium">
        <color rgb="FFFF33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7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3" borderId="1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3" borderId="5" xfId="0" applyFont="1" applyFill="1" applyBorder="1"/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2" fontId="8" fillId="3" borderId="12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0" fontId="8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2" fontId="7" fillId="4" borderId="8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8" fillId="3" borderId="16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2" fontId="7" fillId="4" borderId="11" xfId="0" applyNumberFormat="1" applyFont="1" applyFill="1" applyBorder="1" applyAlignment="1">
      <alignment horizontal="center"/>
    </xf>
    <xf numFmtId="2" fontId="8" fillId="4" borderId="12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8" fillId="5" borderId="5" xfId="0" applyFont="1" applyFill="1" applyBorder="1"/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2" fontId="7" fillId="5" borderId="8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2" fontId="7" fillId="5" borderId="11" xfId="0" applyNumberFormat="1" applyFont="1" applyFill="1" applyBorder="1" applyAlignment="1">
      <alignment horizontal="center"/>
    </xf>
    <xf numFmtId="2" fontId="8" fillId="5" borderId="12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2" fontId="7" fillId="6" borderId="4" xfId="0" applyNumberFormat="1" applyFont="1" applyFill="1" applyBorder="1" applyAlignment="1">
      <alignment horizontal="center"/>
    </xf>
    <xf numFmtId="0" fontId="8" fillId="5" borderId="0" xfId="0" applyFont="1" applyFill="1"/>
    <xf numFmtId="0" fontId="8" fillId="6" borderId="5" xfId="0" applyFont="1" applyFill="1" applyBorder="1"/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2" fontId="7" fillId="6" borderId="8" xfId="0" applyNumberFormat="1" applyFont="1" applyFill="1" applyBorder="1" applyAlignment="1">
      <alignment horizontal="center"/>
    </xf>
    <xf numFmtId="0" fontId="8" fillId="0" borderId="0" xfId="0" applyFont="1"/>
    <xf numFmtId="0" fontId="9" fillId="5" borderId="7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2" fontId="7" fillId="6" borderId="11" xfId="0" applyNumberFormat="1" applyFont="1" applyFill="1" applyBorder="1" applyAlignment="1">
      <alignment horizontal="center"/>
    </xf>
    <xf numFmtId="2" fontId="8" fillId="6" borderId="12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2" fontId="7" fillId="7" borderId="4" xfId="0" applyNumberFormat="1" applyFont="1" applyFill="1" applyBorder="1" applyAlignment="1">
      <alignment horizontal="center"/>
    </xf>
    <xf numFmtId="0" fontId="8" fillId="7" borderId="5" xfId="0" applyFont="1" applyFill="1" applyBorder="1"/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2" fontId="7" fillId="7" borderId="8" xfId="0" applyNumberFormat="1" applyFont="1" applyFill="1" applyBorder="1" applyAlignment="1">
      <alignment horizontal="center"/>
    </xf>
    <xf numFmtId="2" fontId="0" fillId="0" borderId="0" xfId="0" applyNumberFormat="1"/>
    <xf numFmtId="0" fontId="7" fillId="7" borderId="9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2" fontId="7" fillId="7" borderId="11" xfId="0" applyNumberFormat="1" applyFont="1" applyFill="1" applyBorder="1" applyAlignment="1">
      <alignment horizontal="center"/>
    </xf>
    <xf numFmtId="2" fontId="8" fillId="7" borderId="12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2" fontId="7" fillId="8" borderId="4" xfId="0" applyNumberFormat="1" applyFont="1" applyFill="1" applyBorder="1" applyAlignment="1">
      <alignment horizontal="center"/>
    </xf>
    <xf numFmtId="0" fontId="8" fillId="8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2" fontId="7" fillId="8" borderId="8" xfId="0" applyNumberFormat="1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2" fontId="7" fillId="8" borderId="11" xfId="0" applyNumberFormat="1" applyFont="1" applyFill="1" applyBorder="1" applyAlignment="1">
      <alignment horizontal="center"/>
    </xf>
    <xf numFmtId="2" fontId="8" fillId="8" borderId="12" xfId="0" applyNumberFormat="1" applyFont="1" applyFill="1" applyBorder="1" applyAlignment="1">
      <alignment horizontal="center"/>
    </xf>
    <xf numFmtId="2" fontId="7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2" fontId="8" fillId="5" borderId="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2" fontId="8" fillId="6" borderId="7" xfId="0" applyNumberFormat="1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2" fontId="8" fillId="7" borderId="7" xfId="0" applyNumberFormat="1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2" fontId="8" fillId="8" borderId="7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2" fontId="8" fillId="0" borderId="0" xfId="0" applyNumberFormat="1" applyFont="1" applyFill="1"/>
    <xf numFmtId="0" fontId="10" fillId="9" borderId="17" xfId="0" applyFont="1" applyFill="1" applyBorder="1"/>
    <xf numFmtId="0" fontId="10" fillId="9" borderId="18" xfId="0" applyFont="1" applyFill="1" applyBorder="1"/>
    <xf numFmtId="2" fontId="10" fillId="9" borderId="18" xfId="0" applyNumberFormat="1" applyFont="1" applyFill="1" applyBorder="1" applyAlignment="1">
      <alignment horizontal="center"/>
    </xf>
    <xf numFmtId="2" fontId="10" fillId="9" borderId="12" xfId="0" applyNumberFormat="1" applyFont="1" applyFill="1" applyBorder="1" applyAlignment="1">
      <alignment horizontal="center"/>
    </xf>
    <xf numFmtId="0" fontId="11" fillId="0" borderId="0" xfId="0" applyFont="1"/>
    <xf numFmtId="2" fontId="7" fillId="0" borderId="0" xfId="0" applyNumberFormat="1" applyFont="1"/>
    <xf numFmtId="0" fontId="12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2" fontId="12" fillId="8" borderId="8" xfId="0" applyNumberFormat="1" applyFont="1" applyFill="1" applyBorder="1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8" fillId="3" borderId="0" xfId="0" applyFont="1" applyFill="1"/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8" fillId="4" borderId="0" xfId="0" applyFont="1" applyFill="1"/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2" fontId="7" fillId="4" borderId="21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2" fontId="9" fillId="4" borderId="8" xfId="0" applyNumberFormat="1" applyFont="1" applyFill="1" applyBorder="1" applyAlignment="1">
      <alignment horizontal="center"/>
    </xf>
    <xf numFmtId="2" fontId="8" fillId="4" borderId="0" xfId="0" applyNumberFormat="1" applyFont="1" applyFill="1" applyAlignment="1">
      <alignment horizontal="center"/>
    </xf>
    <xf numFmtId="2" fontId="8" fillId="5" borderId="0" xfId="0" applyNumberFormat="1" applyFont="1" applyFill="1" applyAlignment="1">
      <alignment horizontal="center"/>
    </xf>
    <xf numFmtId="0" fontId="7" fillId="6" borderId="0" xfId="0" applyFont="1" applyFill="1"/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2" fontId="7" fillId="4" borderId="15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2" fontId="9" fillId="5" borderId="8" xfId="0" applyNumberFormat="1" applyFont="1" applyFill="1" applyBorder="1" applyAlignment="1">
      <alignment horizontal="center"/>
    </xf>
    <xf numFmtId="2" fontId="8" fillId="6" borderId="0" xfId="0" applyNumberFormat="1" applyFont="1" applyFill="1" applyAlignment="1">
      <alignment horizontal="center"/>
    </xf>
    <xf numFmtId="0" fontId="8" fillId="7" borderId="0" xfId="0" applyFont="1" applyFill="1"/>
    <xf numFmtId="2" fontId="8" fillId="7" borderId="0" xfId="0" applyNumberFormat="1" applyFont="1" applyFill="1" applyAlignment="1">
      <alignment horizontal="center"/>
    </xf>
    <xf numFmtId="0" fontId="7" fillId="10" borderId="0" xfId="0" applyFont="1" applyFill="1"/>
    <xf numFmtId="0" fontId="7" fillId="10" borderId="2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2" fontId="7" fillId="10" borderId="4" xfId="0" applyNumberFormat="1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2" fontId="9" fillId="6" borderId="8" xfId="0" applyNumberFormat="1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2" fontId="7" fillId="6" borderId="21" xfId="0" applyNumberFormat="1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2" fontId="7" fillId="10" borderId="8" xfId="0" applyNumberFormat="1" applyFont="1" applyFill="1" applyBorder="1" applyAlignment="1">
      <alignment horizontal="center"/>
    </xf>
    <xf numFmtId="2" fontId="8" fillId="11" borderId="0" xfId="0" applyNumberFormat="1" applyFont="1" applyFill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2" fontId="7" fillId="10" borderId="11" xfId="0" applyNumberFormat="1" applyFont="1" applyFill="1" applyBorder="1" applyAlignment="1">
      <alignment horizontal="center"/>
    </xf>
    <xf numFmtId="2" fontId="8" fillId="10" borderId="0" xfId="0" applyNumberFormat="1" applyFont="1" applyFill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2" fontId="12" fillId="7" borderId="8" xfId="0" applyNumberFormat="1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/>
    </xf>
    <xf numFmtId="0" fontId="7" fillId="8" borderId="20" xfId="0" applyFont="1" applyFill="1" applyBorder="1" applyAlignment="1">
      <alignment horizontal="center"/>
    </xf>
    <xf numFmtId="2" fontId="7" fillId="8" borderId="21" xfId="0" applyNumberFormat="1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2" fontId="9" fillId="8" borderId="8" xfId="0" applyNumberFormat="1" applyFont="1" applyFill="1" applyBorder="1" applyAlignment="1">
      <alignment horizontal="center"/>
    </xf>
    <xf numFmtId="2" fontId="8" fillId="8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12" borderId="0" xfId="0" applyFill="1"/>
    <xf numFmtId="0" fontId="6" fillId="1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12" borderId="0" xfId="0" applyFont="1" applyFill="1" applyAlignment="1">
      <alignment horizontal="center" vertical="center" wrapText="1"/>
    </xf>
    <xf numFmtId="0" fontId="16" fillId="0" borderId="0" xfId="0" applyFont="1"/>
    <xf numFmtId="0" fontId="17" fillId="13" borderId="22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3" borderId="0" xfId="0" applyFont="1" applyFill="1" applyBorder="1" applyAlignment="1">
      <alignment horizontal="center" vertical="center" wrapText="1"/>
    </xf>
    <xf numFmtId="0" fontId="18" fillId="14" borderId="0" xfId="0" applyFont="1" applyFill="1" applyBorder="1" applyAlignment="1">
      <alignment horizontal="left" vertical="center" wrapText="1"/>
    </xf>
    <xf numFmtId="0" fontId="18" fillId="14" borderId="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left" vertical="center" wrapText="1"/>
    </xf>
    <xf numFmtId="0" fontId="18" fillId="7" borderId="22" xfId="0" applyFont="1" applyFill="1" applyBorder="1" applyAlignment="1">
      <alignment horizontal="left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15" borderId="22" xfId="0" applyFont="1" applyFill="1" applyBorder="1" applyAlignment="1">
      <alignment horizontal="left" vertical="center" wrapText="1"/>
    </xf>
    <xf numFmtId="0" fontId="18" fillId="15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16" borderId="22" xfId="0" applyFont="1" applyFill="1" applyBorder="1" applyAlignment="1">
      <alignment horizontal="left" vertical="center" wrapText="1"/>
    </xf>
    <xf numFmtId="0" fontId="18" fillId="9" borderId="22" xfId="0" applyFont="1" applyFill="1" applyBorder="1" applyAlignment="1">
      <alignment horizontal="left" vertical="center" wrapText="1"/>
    </xf>
    <xf numFmtId="0" fontId="18" fillId="16" borderId="0" xfId="0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left" vertical="center" wrapText="1"/>
    </xf>
    <xf numFmtId="0" fontId="18" fillId="17" borderId="0" xfId="0" applyFont="1" applyFill="1" applyBorder="1" applyAlignment="1">
      <alignment horizontal="center" vertical="center" wrapText="1"/>
    </xf>
    <xf numFmtId="0" fontId="17" fillId="13" borderId="23" xfId="0" applyFont="1" applyFill="1" applyBorder="1" applyAlignment="1">
      <alignment horizontal="center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8" fillId="14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8" fillId="15" borderId="0" xfId="0" applyFont="1" applyFill="1" applyBorder="1" applyAlignment="1">
      <alignment horizontal="left" vertical="center" wrapText="1"/>
    </xf>
    <xf numFmtId="0" fontId="18" fillId="15" borderId="27" xfId="0" applyFont="1" applyFill="1" applyBorder="1" applyAlignment="1">
      <alignment horizontal="center" vertical="center" wrapText="1"/>
    </xf>
    <xf numFmtId="0" fontId="18" fillId="16" borderId="28" xfId="0" applyFont="1" applyFill="1" applyBorder="1" applyAlignment="1">
      <alignment horizontal="center" vertical="center" wrapText="1"/>
    </xf>
    <xf numFmtId="0" fontId="18" fillId="17" borderId="28" xfId="0" applyFont="1" applyFill="1" applyBorder="1" applyAlignment="1">
      <alignment horizontal="center" vertical="center" wrapText="1"/>
    </xf>
    <xf numFmtId="0" fontId="18" fillId="14" borderId="22" xfId="0" applyFont="1" applyFill="1" applyBorder="1" applyAlignment="1">
      <alignment horizontal="left" vertical="center" wrapText="1"/>
    </xf>
    <xf numFmtId="0" fontId="18" fillId="14" borderId="29" xfId="0" applyFont="1" applyFill="1" applyBorder="1" applyAlignment="1">
      <alignment horizontal="center" vertical="center" wrapText="1"/>
    </xf>
    <xf numFmtId="0" fontId="17" fillId="12" borderId="30" xfId="0" applyFont="1" applyFill="1" applyBorder="1" applyAlignment="1">
      <alignment horizontal="center" vertical="center" wrapText="1"/>
    </xf>
    <xf numFmtId="0" fontId="17" fillId="13" borderId="31" xfId="0" applyFont="1" applyFill="1" applyBorder="1" applyAlignment="1">
      <alignment horizontal="center" vertical="center" wrapText="1"/>
    </xf>
    <xf numFmtId="0" fontId="18" fillId="15" borderId="24" xfId="0" applyFont="1" applyFill="1" applyBorder="1" applyAlignment="1">
      <alignment horizontal="left" vertical="center" wrapText="1"/>
    </xf>
    <xf numFmtId="0" fontId="18" fillId="15" borderId="25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/>
    </xf>
    <xf numFmtId="0" fontId="18" fillId="14" borderId="22" xfId="0" applyFont="1" applyFill="1" applyBorder="1" applyAlignment="1">
      <alignment horizontal="center" vertical="center" wrapText="1"/>
    </xf>
    <xf numFmtId="0" fontId="17" fillId="13" borderId="29" xfId="0" applyFont="1" applyFill="1" applyBorder="1" applyAlignment="1">
      <alignment horizontal="center" vertical="center" wrapText="1"/>
    </xf>
    <xf numFmtId="0" fontId="18" fillId="15" borderId="29" xfId="0" applyFont="1" applyFill="1" applyBorder="1" applyAlignment="1">
      <alignment horizontal="left" vertical="center" wrapText="1"/>
    </xf>
    <xf numFmtId="0" fontId="18" fillId="16" borderId="0" xfId="0" applyFont="1" applyFill="1" applyBorder="1" applyAlignment="1">
      <alignment horizontal="left" vertical="center" wrapText="1"/>
    </xf>
    <xf numFmtId="0" fontId="18" fillId="16" borderId="27" xfId="0" applyFont="1" applyFill="1" applyBorder="1" applyAlignment="1">
      <alignment horizontal="center" vertical="center" wrapText="1"/>
    </xf>
    <xf numFmtId="0" fontId="18" fillId="15" borderId="28" xfId="0" applyFont="1" applyFill="1" applyBorder="1" applyAlignment="1">
      <alignment horizontal="center" vertical="center" wrapText="1"/>
    </xf>
    <xf numFmtId="0" fontId="18" fillId="16" borderId="24" xfId="0" applyFont="1" applyFill="1" applyBorder="1" applyAlignment="1">
      <alignment horizontal="left" vertical="center" wrapText="1"/>
    </xf>
    <xf numFmtId="0" fontId="18" fillId="16" borderId="25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/>
    </xf>
    <xf numFmtId="0" fontId="18" fillId="12" borderId="22" xfId="0" applyFont="1" applyFill="1" applyBorder="1" applyAlignment="1">
      <alignment horizontal="left" vertical="center" wrapText="1"/>
    </xf>
    <xf numFmtId="0" fontId="18" fillId="12" borderId="22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7" fillId="12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8" fillId="17" borderId="0" xfId="0" applyFont="1" applyFill="1" applyBorder="1" applyAlignment="1">
      <alignment horizontal="left" vertical="center" wrapText="1"/>
    </xf>
    <xf numFmtId="0" fontId="18" fillId="17" borderId="3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18" borderId="34" xfId="0" applyFont="1" applyFill="1" applyBorder="1" applyAlignment="1">
      <alignment horizontal="center" vertical="center" wrapText="1"/>
    </xf>
    <xf numFmtId="0" fontId="18" fillId="18" borderId="35" xfId="0" applyFont="1" applyFill="1" applyBorder="1" applyAlignment="1">
      <alignment horizontal="left" vertical="center" wrapText="1"/>
    </xf>
    <xf numFmtId="0" fontId="19" fillId="18" borderId="35" xfId="0" applyFont="1" applyFill="1" applyBorder="1" applyAlignment="1">
      <alignment horizontal="left" vertical="center" wrapText="1"/>
    </xf>
    <xf numFmtId="0" fontId="19" fillId="18" borderId="36" xfId="0" applyFont="1" applyFill="1" applyBorder="1" applyAlignment="1">
      <alignment horizontal="center" vertical="center" wrapText="1"/>
    </xf>
    <xf numFmtId="0" fontId="19" fillId="12" borderId="22" xfId="0" applyFont="1" applyFill="1" applyBorder="1" applyAlignment="1">
      <alignment horizontal="center" vertical="center" wrapText="1"/>
    </xf>
    <xf numFmtId="0" fontId="19" fillId="18" borderId="34" xfId="0" applyFont="1" applyFill="1" applyBorder="1" applyAlignment="1">
      <alignment horizontal="center" vertical="center"/>
    </xf>
    <xf numFmtId="0" fontId="19" fillId="18" borderId="35" xfId="0" applyFont="1" applyFill="1" applyBorder="1" applyAlignment="1">
      <alignment vertical="center"/>
    </xf>
    <xf numFmtId="0" fontId="19" fillId="18" borderId="3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12" borderId="0" xfId="0" applyFont="1" applyFill="1" applyBorder="1" applyAlignment="1">
      <alignment horizontal="center" vertical="center" wrapText="1"/>
    </xf>
    <xf numFmtId="0" fontId="19" fillId="12" borderId="22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12" borderId="0" xfId="0" applyFont="1" applyFill="1"/>
    <xf numFmtId="0" fontId="20" fillId="12" borderId="0" xfId="0" applyFont="1" applyFill="1" applyAlignment="1">
      <alignment horizontal="center"/>
    </xf>
    <xf numFmtId="0" fontId="19" fillId="12" borderId="0" xfId="0" applyFont="1" applyFill="1" applyBorder="1" applyAlignment="1">
      <alignment horizontal="left" vertical="center" wrapText="1"/>
    </xf>
    <xf numFmtId="0" fontId="21" fillId="12" borderId="22" xfId="0" applyFont="1" applyFill="1" applyBorder="1" applyAlignment="1">
      <alignment horizontal="left" vertical="center" wrapText="1"/>
    </xf>
    <xf numFmtId="0" fontId="21" fillId="12" borderId="22" xfId="0" applyFont="1" applyFill="1" applyBorder="1" applyAlignment="1">
      <alignment horizontal="center" vertical="center" wrapText="1"/>
    </xf>
    <xf numFmtId="0" fontId="21" fillId="12" borderId="0" xfId="0" applyFont="1" applyFill="1" applyAlignment="1">
      <alignment horizontal="left"/>
    </xf>
    <xf numFmtId="0" fontId="21" fillId="12" borderId="0" xfId="0" applyFont="1" applyFill="1" applyAlignment="1">
      <alignment horizontal="center"/>
    </xf>
    <xf numFmtId="0" fontId="17" fillId="13" borderId="37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7" fillId="13" borderId="28" xfId="0" applyFont="1" applyFill="1" applyBorder="1" applyAlignment="1">
      <alignment horizontal="center" vertical="center" wrapText="1"/>
    </xf>
    <xf numFmtId="0" fontId="18" fillId="15" borderId="3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16" borderId="33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7" fillId="13" borderId="3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left" vertical="center" wrapText="1"/>
    </xf>
    <xf numFmtId="0" fontId="18" fillId="5" borderId="40" xfId="0" applyFont="1" applyFill="1" applyBorder="1" applyAlignment="1">
      <alignment horizontal="center" vertical="center" wrapText="1"/>
    </xf>
    <xf numFmtId="0" fontId="17" fillId="13" borderId="41" xfId="0" applyFont="1" applyFill="1" applyBorder="1" applyAlignment="1">
      <alignment horizontal="center" vertical="center" wrapText="1"/>
    </xf>
    <xf numFmtId="0" fontId="18" fillId="15" borderId="41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9" fillId="12" borderId="26" xfId="0" applyFont="1" applyFill="1" applyBorder="1" applyAlignment="1">
      <alignment horizontal="center" vertical="center" wrapText="1"/>
    </xf>
    <xf numFmtId="0" fontId="17" fillId="13" borderId="42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left" vertical="center" wrapText="1"/>
    </xf>
    <xf numFmtId="0" fontId="18" fillId="5" borderId="44" xfId="0" applyFont="1" applyFill="1" applyBorder="1" applyAlignment="1">
      <alignment horizontal="center" vertical="center" wrapText="1"/>
    </xf>
    <xf numFmtId="0" fontId="18" fillId="15" borderId="37" xfId="0" applyFont="1" applyFill="1" applyBorder="1" applyAlignment="1">
      <alignment horizontal="center" vertical="center" wrapText="1"/>
    </xf>
    <xf numFmtId="0" fontId="18" fillId="17" borderId="37" xfId="0" applyFont="1" applyFill="1" applyBorder="1" applyAlignment="1">
      <alignment horizontal="center" vertical="center" wrapText="1"/>
    </xf>
    <xf numFmtId="0" fontId="22" fillId="13" borderId="22" xfId="0" applyFont="1" applyFill="1" applyBorder="1" applyAlignment="1">
      <alignment horizontal="center" vertical="center" wrapText="1"/>
    </xf>
    <xf numFmtId="0" fontId="22" fillId="12" borderId="22" xfId="0" applyFont="1" applyFill="1" applyBorder="1" applyAlignment="1">
      <alignment horizontal="center" vertical="center" wrapText="1"/>
    </xf>
    <xf numFmtId="0" fontId="23" fillId="12" borderId="22" xfId="0" applyFont="1" applyFill="1" applyBorder="1" applyAlignment="1">
      <alignment horizontal="center" vertical="center" wrapText="1"/>
    </xf>
    <xf numFmtId="0" fontId="16" fillId="12" borderId="0" xfId="0" applyFont="1" applyFill="1" applyAlignment="1">
      <alignment horizontal="center"/>
    </xf>
    <xf numFmtId="0" fontId="18" fillId="16" borderId="37" xfId="0" applyFont="1" applyFill="1" applyBorder="1" applyAlignment="1">
      <alignment horizontal="center" vertical="center" wrapText="1"/>
    </xf>
    <xf numFmtId="0" fontId="18" fillId="19" borderId="22" xfId="0" applyFont="1" applyFill="1" applyBorder="1" applyAlignment="1">
      <alignment horizontal="left" vertical="center" wrapText="1"/>
    </xf>
    <xf numFmtId="0" fontId="18" fillId="19" borderId="37" xfId="0" applyFont="1" applyFill="1" applyBorder="1" applyAlignment="1">
      <alignment horizontal="center" vertical="center" wrapText="1"/>
    </xf>
    <xf numFmtId="0" fontId="16" fillId="12" borderId="0" xfId="0" applyFont="1" applyFill="1"/>
    <xf numFmtId="0" fontId="18" fillId="19" borderId="0" xfId="0" applyFont="1" applyFill="1" applyBorder="1" applyAlignment="1">
      <alignment horizontal="center" vertical="center" wrapText="1"/>
    </xf>
    <xf numFmtId="0" fontId="18" fillId="19" borderId="0" xfId="0" applyFont="1" applyFill="1" applyBorder="1" applyAlignment="1">
      <alignment horizontal="left" vertical="center" wrapText="1"/>
    </xf>
    <xf numFmtId="0" fontId="18" fillId="19" borderId="27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/>
    </xf>
    <xf numFmtId="0" fontId="18" fillId="19" borderId="31" xfId="0" applyFont="1" applyFill="1" applyBorder="1" applyAlignment="1">
      <alignment horizontal="left" vertical="center" wrapText="1"/>
    </xf>
    <xf numFmtId="0" fontId="18" fillId="19" borderId="40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/>
    </xf>
    <xf numFmtId="0" fontId="18" fillId="19" borderId="29" xfId="0" applyFont="1" applyFill="1" applyBorder="1" applyAlignment="1">
      <alignment horizontal="left" vertical="center" wrapText="1"/>
    </xf>
    <xf numFmtId="0" fontId="18" fillId="19" borderId="31" xfId="0" applyFont="1" applyFill="1" applyBorder="1" applyAlignment="1">
      <alignment horizontal="center" vertical="center" wrapText="1"/>
    </xf>
    <xf numFmtId="0" fontId="18" fillId="19" borderId="28" xfId="0" applyFont="1" applyFill="1" applyBorder="1" applyAlignment="1">
      <alignment horizontal="center" vertical="center" wrapText="1"/>
    </xf>
    <xf numFmtId="0" fontId="23" fillId="12" borderId="22" xfId="0" applyFont="1" applyFill="1" applyBorder="1" applyAlignment="1">
      <alignment horizontal="center" wrapText="1"/>
    </xf>
    <xf numFmtId="0" fontId="18" fillId="12" borderId="22" xfId="0" applyFont="1" applyFill="1" applyBorder="1" applyAlignment="1">
      <alignment horizontal="left" wrapText="1"/>
    </xf>
    <xf numFmtId="0" fontId="18" fillId="12" borderId="22" xfId="0" applyFont="1" applyFill="1" applyBorder="1" applyAlignment="1">
      <alignment horizontal="center" wrapText="1"/>
    </xf>
    <xf numFmtId="0" fontId="0" fillId="0" borderId="0" xfId="0" applyAlignment="1"/>
    <xf numFmtId="0" fontId="21" fillId="12" borderId="0" xfId="0" applyFont="1" applyFill="1"/>
    <xf numFmtId="0" fontId="17" fillId="13" borderId="46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left" vertical="center" wrapText="1"/>
    </xf>
    <xf numFmtId="0" fontId="19" fillId="18" borderId="35" xfId="0" applyFont="1" applyFill="1" applyBorder="1" applyAlignment="1">
      <alignment horizontal="center" vertical="center" wrapText="1"/>
    </xf>
    <xf numFmtId="0" fontId="19" fillId="18" borderId="3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12" borderId="0" xfId="0" applyFont="1" applyFill="1" applyBorder="1" applyAlignment="1">
      <alignment horizontal="center" vertical="center" wrapText="1"/>
    </xf>
    <xf numFmtId="0" fontId="19" fillId="20" borderId="34" xfId="0" applyFont="1" applyFill="1" applyBorder="1" applyAlignment="1">
      <alignment horizontal="center" vertical="center" wrapText="1"/>
    </xf>
    <xf numFmtId="0" fontId="19" fillId="20" borderId="35" xfId="0" applyFont="1" applyFill="1" applyBorder="1" applyAlignment="1">
      <alignment horizontal="center" vertical="center" wrapText="1"/>
    </xf>
    <xf numFmtId="0" fontId="19" fillId="20" borderId="36" xfId="0" applyFont="1" applyFill="1" applyBorder="1" applyAlignment="1">
      <alignment horizontal="center" vertical="center" wrapText="1"/>
    </xf>
    <xf numFmtId="0" fontId="20" fillId="20" borderId="34" xfId="0" applyFont="1" applyFill="1" applyBorder="1" applyAlignment="1">
      <alignment horizontal="center" vertical="center"/>
    </xf>
    <xf numFmtId="0" fontId="20" fillId="20" borderId="35" xfId="0" applyFont="1" applyFill="1" applyBorder="1" applyAlignment="1">
      <alignment horizontal="center" vertical="center"/>
    </xf>
    <xf numFmtId="0" fontId="20" fillId="20" borderId="36" xfId="0" applyFont="1" applyFill="1" applyBorder="1" applyAlignment="1">
      <alignment horizontal="center" vertical="center"/>
    </xf>
    <xf numFmtId="0" fontId="25" fillId="12" borderId="0" xfId="0" applyFont="1" applyFill="1" applyBorder="1" applyAlignment="1">
      <alignment horizontal="center" vertical="center" wrapText="1"/>
    </xf>
    <xf numFmtId="0" fontId="23" fillId="12" borderId="0" xfId="0" applyFont="1" applyFill="1" applyBorder="1" applyAlignment="1">
      <alignment horizontal="center" vertical="center" wrapText="1"/>
    </xf>
    <xf numFmtId="0" fontId="26" fillId="12" borderId="0" xfId="0" applyFont="1" applyFill="1" applyBorder="1" applyAlignment="1">
      <alignment horizontal="left" vertical="center" wrapText="1"/>
    </xf>
    <xf numFmtId="0" fontId="1" fillId="12" borderId="0" xfId="0" applyFont="1" applyFill="1" applyBorder="1" applyAlignment="1">
      <alignment horizontal="left" vertical="center" wrapText="1"/>
    </xf>
    <xf numFmtId="0" fontId="1" fillId="12" borderId="0" xfId="0" applyFont="1" applyFill="1" applyAlignment="1">
      <alignment horizontal="left"/>
    </xf>
    <xf numFmtId="0" fontId="21" fillId="0" borderId="0" xfId="0" applyFont="1"/>
    <xf numFmtId="2" fontId="8" fillId="21" borderId="0" xfId="0" applyNumberFormat="1" applyFont="1" applyFill="1" applyAlignment="1">
      <alignment horizontal="center"/>
    </xf>
    <xf numFmtId="0" fontId="27" fillId="0" borderId="0" xfId="0" applyFont="1"/>
    <xf numFmtId="2" fontId="8" fillId="11" borderId="0" xfId="0" applyNumberFormat="1" applyFont="1" applyFill="1" applyAlignment="1">
      <alignment horizontal="center"/>
    </xf>
    <xf numFmtId="2" fontId="8" fillId="22" borderId="0" xfId="0" applyNumberFormat="1" applyFont="1" applyFill="1" applyAlignment="1">
      <alignment horizontal="center"/>
    </xf>
    <xf numFmtId="2" fontId="8" fillId="23" borderId="0" xfId="0" applyNumberFormat="1" applyFont="1" applyFill="1" applyAlignment="1">
      <alignment horizontal="center"/>
    </xf>
    <xf numFmtId="2" fontId="8" fillId="24" borderId="0" xfId="0" applyNumberFormat="1" applyFont="1" applyFill="1" applyAlignment="1">
      <alignment horizontal="center"/>
    </xf>
    <xf numFmtId="2" fontId="8" fillId="25" borderId="0" xfId="0" applyNumberFormat="1" applyFont="1" applyFill="1" applyAlignment="1">
      <alignment horizontal="center"/>
    </xf>
    <xf numFmtId="0" fontId="0" fillId="0" borderId="0" xfId="0" applyFont="1"/>
    <xf numFmtId="0" fontId="27" fillId="0" borderId="0" xfId="0" applyFont="1" applyAlignment="1">
      <alignment horizontal="center"/>
    </xf>
    <xf numFmtId="0" fontId="27" fillId="26" borderId="0" xfId="0" applyFont="1" applyFill="1" applyAlignment="1">
      <alignment horizontal="center"/>
    </xf>
    <xf numFmtId="0" fontId="28" fillId="13" borderId="22" xfId="0" applyFont="1" applyFill="1" applyBorder="1" applyAlignment="1">
      <alignment horizontal="center" vertical="center" wrapText="1"/>
    </xf>
    <xf numFmtId="2" fontId="0" fillId="21" borderId="0" xfId="0" applyNumberFormat="1" applyFill="1" applyAlignment="1">
      <alignment horizontal="center"/>
    </xf>
    <xf numFmtId="2" fontId="0" fillId="11" borderId="0" xfId="0" applyNumberFormat="1" applyFill="1" applyAlignment="1">
      <alignment horizontal="center"/>
    </xf>
    <xf numFmtId="2" fontId="0" fillId="22" borderId="0" xfId="0" applyNumberFormat="1" applyFill="1" applyAlignment="1">
      <alignment horizontal="center"/>
    </xf>
    <xf numFmtId="2" fontId="0" fillId="23" borderId="0" xfId="0" applyNumberFormat="1" applyFill="1" applyAlignment="1">
      <alignment horizontal="center"/>
    </xf>
    <xf numFmtId="2" fontId="0" fillId="24" borderId="0" xfId="0" applyNumberFormat="1" applyFill="1" applyAlignment="1">
      <alignment horizontal="center"/>
    </xf>
    <xf numFmtId="2" fontId="0" fillId="25" borderId="0" xfId="0" applyNumberFormat="1" applyFill="1" applyAlignment="1">
      <alignment horizontal="center"/>
    </xf>
    <xf numFmtId="2" fontId="0" fillId="24" borderId="47" xfId="0" applyNumberFormat="1" applyFill="1" applyBorder="1" applyAlignment="1">
      <alignment horizontal="center"/>
    </xf>
    <xf numFmtId="2" fontId="0" fillId="24" borderId="48" xfId="0" applyNumberFormat="1" applyFill="1" applyBorder="1" applyAlignment="1">
      <alignment horizontal="center"/>
    </xf>
    <xf numFmtId="2" fontId="0" fillId="24" borderId="49" xfId="0" applyNumberFormat="1" applyFill="1" applyBorder="1" applyAlignment="1">
      <alignment horizontal="center"/>
    </xf>
    <xf numFmtId="2" fontId="27" fillId="25" borderId="0" xfId="0" applyNumberFormat="1" applyFont="1" applyFill="1" applyAlignment="1">
      <alignment horizontal="center"/>
    </xf>
    <xf numFmtId="2" fontId="27" fillId="21" borderId="0" xfId="0" applyNumberFormat="1" applyFont="1" applyFill="1" applyAlignment="1">
      <alignment horizontal="center"/>
    </xf>
    <xf numFmtId="2" fontId="27" fillId="11" borderId="0" xfId="0" applyNumberFormat="1" applyFont="1" applyFill="1" applyAlignment="1">
      <alignment horizontal="center"/>
    </xf>
    <xf numFmtId="2" fontId="27" fillId="23" borderId="0" xfId="0" applyNumberFormat="1" applyFont="1" applyFill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2" fontId="27" fillId="22" borderId="0" xfId="0" applyNumberFormat="1" applyFont="1" applyFill="1" applyAlignment="1">
      <alignment horizontal="center"/>
    </xf>
    <xf numFmtId="2" fontId="29" fillId="24" borderId="0" xfId="0" applyNumberFormat="1" applyFont="1" applyFill="1" applyAlignment="1">
      <alignment horizontal="center"/>
    </xf>
    <xf numFmtId="2" fontId="27" fillId="24" borderId="0" xfId="0" applyNumberFormat="1" applyFont="1" applyFill="1" applyAlignment="1">
      <alignment horizontal="center"/>
    </xf>
    <xf numFmtId="1" fontId="30" fillId="21" borderId="0" xfId="0" applyNumberFormat="1" applyFont="1" applyFill="1" applyAlignment="1">
      <alignment horizontal="center"/>
    </xf>
    <xf numFmtId="2" fontId="30" fillId="21" borderId="0" xfId="0" applyNumberFormat="1" applyFont="1" applyFill="1" applyAlignment="1">
      <alignment horizontal="center"/>
    </xf>
    <xf numFmtId="2" fontId="10" fillId="21" borderId="0" xfId="0" applyNumberFormat="1" applyFont="1" applyFill="1" applyAlignment="1">
      <alignment horizontal="center"/>
    </xf>
    <xf numFmtId="1" fontId="30" fillId="11" borderId="0" xfId="0" applyNumberFormat="1" applyFont="1" applyFill="1" applyAlignment="1">
      <alignment horizontal="center"/>
    </xf>
    <xf numFmtId="2" fontId="30" fillId="11" borderId="0" xfId="0" applyNumberFormat="1" applyFont="1" applyFill="1" applyAlignment="1">
      <alignment horizontal="center"/>
    </xf>
    <xf numFmtId="2" fontId="10" fillId="11" borderId="0" xfId="0" applyNumberFormat="1" applyFont="1" applyFill="1" applyAlignment="1">
      <alignment horizontal="center"/>
    </xf>
    <xf numFmtId="1" fontId="30" fillId="22" borderId="0" xfId="0" applyNumberFormat="1" applyFont="1" applyFill="1" applyAlignment="1">
      <alignment horizontal="center"/>
    </xf>
    <xf numFmtId="2" fontId="30" fillId="22" borderId="0" xfId="0" applyNumberFormat="1" applyFont="1" applyFill="1" applyAlignment="1">
      <alignment horizontal="center"/>
    </xf>
    <xf numFmtId="2" fontId="10" fillId="22" borderId="0" xfId="0" applyNumberFormat="1" applyFont="1" applyFill="1" applyAlignment="1">
      <alignment horizontal="center"/>
    </xf>
    <xf numFmtId="1" fontId="30" fillId="23" borderId="0" xfId="0" applyNumberFormat="1" applyFont="1" applyFill="1" applyAlignment="1">
      <alignment horizontal="center"/>
    </xf>
    <xf numFmtId="2" fontId="30" fillId="23" borderId="0" xfId="0" applyNumberFormat="1" applyFont="1" applyFill="1" applyAlignment="1">
      <alignment horizontal="center"/>
    </xf>
    <xf numFmtId="2" fontId="10" fillId="23" borderId="0" xfId="0" applyNumberFormat="1" applyFont="1" applyFill="1" applyAlignment="1">
      <alignment horizontal="center"/>
    </xf>
    <xf numFmtId="1" fontId="30" fillId="24" borderId="0" xfId="0" applyNumberFormat="1" applyFont="1" applyFill="1" applyAlignment="1">
      <alignment horizontal="center"/>
    </xf>
    <xf numFmtId="2" fontId="30" fillId="24" borderId="0" xfId="0" applyNumberFormat="1" applyFont="1" applyFill="1" applyAlignment="1">
      <alignment horizontal="center"/>
    </xf>
    <xf numFmtId="2" fontId="10" fillId="24" borderId="0" xfId="0" applyNumberFormat="1" applyFont="1" applyFill="1" applyAlignment="1">
      <alignment horizontal="center"/>
    </xf>
    <xf numFmtId="1" fontId="30" fillId="25" borderId="0" xfId="0" applyNumberFormat="1" applyFont="1" applyFill="1" applyAlignment="1">
      <alignment horizontal="center"/>
    </xf>
    <xf numFmtId="2" fontId="30" fillId="25" borderId="0" xfId="0" applyNumberFormat="1" applyFont="1" applyFill="1" applyAlignment="1">
      <alignment horizontal="center"/>
    </xf>
    <xf numFmtId="2" fontId="10" fillId="25" borderId="0" xfId="0" applyNumberFormat="1" applyFont="1" applyFill="1" applyAlignment="1">
      <alignment horizontal="center"/>
    </xf>
    <xf numFmtId="0" fontId="31" fillId="0" borderId="0" xfId="0" applyFont="1" applyAlignment="1">
      <alignment horizontal="center"/>
    </xf>
    <xf numFmtId="1" fontId="32" fillId="27" borderId="0" xfId="0" applyNumberFormat="1" applyFont="1" applyFill="1" applyAlignment="1">
      <alignment horizontal="left"/>
    </xf>
    <xf numFmtId="2" fontId="32" fillId="27" borderId="0" xfId="0" applyNumberFormat="1" applyFont="1" applyFill="1" applyAlignment="1">
      <alignment horizontal="left"/>
    </xf>
    <xf numFmtId="2" fontId="10" fillId="27" borderId="0" xfId="0" applyNumberFormat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s-timing.be/~circuit/24hvelomans/2016/diplome_600.pdf" TargetMode="External"/><Relationship Id="rId3" Type="http://schemas.openxmlformats.org/officeDocument/2006/relationships/hyperlink" Target="http://www.ris-timing.be/~circuit/24hvelomans/2014/diplome_819.pdf" TargetMode="External"/><Relationship Id="rId7" Type="http://schemas.openxmlformats.org/officeDocument/2006/relationships/hyperlink" Target="http://www.ris-timing.be/~circuit/24hvelomans/2016/diplome_715.pdf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www.ris-timing.be/~circuit/24hvelomans/2014/diplome_634.pdf" TargetMode="External"/><Relationship Id="rId6" Type="http://schemas.openxmlformats.org/officeDocument/2006/relationships/hyperlink" Target="http://www.ris-timing.be/~circuit/24hvelomans/2015/diplome_655.pdf" TargetMode="External"/><Relationship Id="rId5" Type="http://schemas.openxmlformats.org/officeDocument/2006/relationships/hyperlink" Target="http://www.ris-timing.be/~circuit/24hvelomans/2015/diplome_679.pdf" TargetMode="External"/><Relationship Id="rId4" Type="http://schemas.openxmlformats.org/officeDocument/2006/relationships/hyperlink" Target="http://www.ris-timing.be/~circuit/24hvelomans/2015/diplome_652.pdf" TargetMode="External"/><Relationship Id="rId9" Type="http://schemas.openxmlformats.org/officeDocument/2006/relationships/hyperlink" Target="http://www.ris-timing.be/~circuit/24hvelomans/2016/diplome_642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14</xdr:col>
      <xdr:colOff>152400</xdr:colOff>
      <xdr:row>4</xdr:row>
      <xdr:rowOff>152400</xdr:rowOff>
    </xdr:to>
    <xdr:pic>
      <xdr:nvPicPr>
        <xdr:cNvPr id="4" name="Picture 3" descr="http://www.ris-timing.be/logo_pdf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6625" y="571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152400</xdr:colOff>
      <xdr:row>5</xdr:row>
      <xdr:rowOff>152400</xdr:rowOff>
    </xdr:to>
    <xdr:pic>
      <xdr:nvPicPr>
        <xdr:cNvPr id="5" name="Picture 4" descr="http://www.ris-timing.be/logo_pdf.gif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6625" y="95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152400</xdr:colOff>
      <xdr:row>8</xdr:row>
      <xdr:rowOff>152400</xdr:rowOff>
    </xdr:to>
    <xdr:pic>
      <xdr:nvPicPr>
        <xdr:cNvPr id="10" name="Picture 5" descr="http://www.ris-timing.be/logo_pdf.gif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6625" y="1333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152400</xdr:colOff>
      <xdr:row>9</xdr:row>
      <xdr:rowOff>152400</xdr:rowOff>
    </xdr:to>
    <xdr:pic>
      <xdr:nvPicPr>
        <xdr:cNvPr id="11" name="Picture 6" descr="http://www.ris-timing.be/logo_pdf.gif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6625" y="152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152400</xdr:colOff>
      <xdr:row>9</xdr:row>
      <xdr:rowOff>152400</xdr:rowOff>
    </xdr:to>
    <xdr:pic>
      <xdr:nvPicPr>
        <xdr:cNvPr id="12" name="Picture 7" descr="http://www.ris-timing.be/logo_pdf.gif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6625" y="15240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152400</xdr:colOff>
      <xdr:row>10</xdr:row>
      <xdr:rowOff>152400</xdr:rowOff>
    </xdr:to>
    <xdr:pic>
      <xdr:nvPicPr>
        <xdr:cNvPr id="13" name="Picture 8" descr="http://www.ris-timing.be/logo_pdf.gif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96625" y="171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152400</xdr:colOff>
      <xdr:row>15</xdr:row>
      <xdr:rowOff>152400</xdr:rowOff>
    </xdr:to>
    <xdr:pic>
      <xdr:nvPicPr>
        <xdr:cNvPr id="1025" name="Picture 1" descr="http://www.ris-timing.be/logo_pdf.gif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96525" y="247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152400</xdr:colOff>
      <xdr:row>13</xdr:row>
      <xdr:rowOff>152400</xdr:rowOff>
    </xdr:to>
    <xdr:pic>
      <xdr:nvPicPr>
        <xdr:cNvPr id="1026" name="Picture 2" descr="http://www.ris-timing.be/logo_pdf.gif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96525" y="2095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152400</xdr:colOff>
      <xdr:row>14</xdr:row>
      <xdr:rowOff>152400</xdr:rowOff>
    </xdr:to>
    <xdr:pic>
      <xdr:nvPicPr>
        <xdr:cNvPr id="1027" name="Picture 3" descr="http://www.ris-timing.be/logo_pdf.gif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96525" y="2286000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s-timing.be/~circuit/24hvelomans/2016/tps_715.htm" TargetMode="External"/><Relationship Id="rId3" Type="http://schemas.openxmlformats.org/officeDocument/2006/relationships/hyperlink" Target="http://www.ris-timing.be/~circuit/24hvelomans/2013/tps_684.htm" TargetMode="External"/><Relationship Id="rId7" Type="http://schemas.openxmlformats.org/officeDocument/2006/relationships/hyperlink" Target="http://www.ris-timing.be/~circuit/24hvelomans/2015/tps_655.ht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ris-timing.be/~circuit/24hvelomans/2014/tps_819.htm" TargetMode="External"/><Relationship Id="rId1" Type="http://schemas.openxmlformats.org/officeDocument/2006/relationships/hyperlink" Target="http://www.ris-timing.be/~circuit/24hvelomans/2014/tps_634.htm" TargetMode="External"/><Relationship Id="rId6" Type="http://schemas.openxmlformats.org/officeDocument/2006/relationships/hyperlink" Target="http://www.ris-timing.be/~circuit/24hvelomans/2015/tps_679.ht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ris-timing.be/~circuit/24hvelomans/2015/tps_652.htm" TargetMode="External"/><Relationship Id="rId10" Type="http://schemas.openxmlformats.org/officeDocument/2006/relationships/hyperlink" Target="http://www.ris-timing.be/~circuit/24hvelomans/2016/tps_642.htm" TargetMode="External"/><Relationship Id="rId4" Type="http://schemas.openxmlformats.org/officeDocument/2006/relationships/hyperlink" Target="http://www.ris-timing.be/~circuit/24hvelomans/2013/diplome_684.pdf" TargetMode="External"/><Relationship Id="rId9" Type="http://schemas.openxmlformats.org/officeDocument/2006/relationships/hyperlink" Target="http://www.ris-timing.be/~circuit/24hvelomans/2016/tps_600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A2" sqref="A2"/>
    </sheetView>
  </sheetViews>
  <sheetFormatPr baseColWidth="10" defaultRowHeight="15" x14ac:dyDescent="0.25"/>
  <cols>
    <col min="3" max="3" width="6.28515625" customWidth="1"/>
    <col min="4" max="4" width="20.42578125" customWidth="1"/>
    <col min="5" max="5" width="16.140625" customWidth="1"/>
    <col min="6" max="6" width="9.140625" customWidth="1"/>
    <col min="7" max="7" width="8" customWidth="1"/>
    <col min="14" max="14" width="19.5703125" customWidth="1"/>
  </cols>
  <sheetData>
    <row r="1" spans="1:15" x14ac:dyDescent="0.25">
      <c r="A1" t="s">
        <v>0</v>
      </c>
      <c r="B1" t="s">
        <v>1</v>
      </c>
      <c r="C1" t="s">
        <v>2</v>
      </c>
      <c r="E1" t="s">
        <v>76</v>
      </c>
      <c r="F1" t="s">
        <v>3</v>
      </c>
      <c r="G1" t="s">
        <v>4</v>
      </c>
      <c r="H1" s="4" t="s">
        <v>5</v>
      </c>
      <c r="I1" t="s">
        <v>6</v>
      </c>
      <c r="L1" t="s">
        <v>7</v>
      </c>
      <c r="M1" t="s">
        <v>8</v>
      </c>
    </row>
    <row r="2" spans="1:15" x14ac:dyDescent="0.25">
      <c r="A2" s="1">
        <v>2013</v>
      </c>
      <c r="B2" s="5" t="s">
        <v>54</v>
      </c>
      <c r="C2" s="1">
        <v>684</v>
      </c>
      <c r="D2" s="1" t="s">
        <v>9</v>
      </c>
      <c r="E2" s="1" t="s">
        <v>77</v>
      </c>
      <c r="F2" s="1" t="s">
        <v>10</v>
      </c>
      <c r="G2" s="5" t="s">
        <v>55</v>
      </c>
      <c r="H2" s="2">
        <v>195</v>
      </c>
      <c r="I2" s="2" t="s">
        <v>11</v>
      </c>
      <c r="J2" s="1" t="s">
        <v>12</v>
      </c>
      <c r="K2" s="1" t="s">
        <v>13</v>
      </c>
      <c r="L2" s="1" t="s">
        <v>14</v>
      </c>
      <c r="M2" s="1">
        <v>23</v>
      </c>
      <c r="N2" s="3" t="s">
        <v>15</v>
      </c>
      <c r="O2" s="3" t="s">
        <v>16</v>
      </c>
    </row>
    <row r="3" spans="1:15" x14ac:dyDescent="0.25">
      <c r="A3" s="11" t="s">
        <v>75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5">
      <c r="B4" s="5"/>
      <c r="G4" s="6"/>
    </row>
    <row r="5" spans="1:15" ht="30" x14ac:dyDescent="0.25">
      <c r="A5" s="1">
        <v>2014</v>
      </c>
      <c r="B5" s="5" t="s">
        <v>56</v>
      </c>
      <c r="C5" s="1">
        <v>634</v>
      </c>
      <c r="D5" s="1" t="s">
        <v>17</v>
      </c>
      <c r="E5" s="1" t="s">
        <v>78</v>
      </c>
      <c r="F5" s="1" t="s">
        <v>10</v>
      </c>
      <c r="G5" s="5" t="s">
        <v>58</v>
      </c>
      <c r="H5" s="2">
        <v>217</v>
      </c>
      <c r="I5" s="2" t="s">
        <v>18</v>
      </c>
      <c r="J5" s="1" t="s">
        <v>19</v>
      </c>
      <c r="K5" s="1" t="s">
        <v>20</v>
      </c>
      <c r="L5" s="1" t="s">
        <v>21</v>
      </c>
      <c r="M5" s="1">
        <v>24</v>
      </c>
      <c r="N5" s="3" t="s">
        <v>15</v>
      </c>
      <c r="O5" s="1"/>
    </row>
    <row r="6" spans="1:15" x14ac:dyDescent="0.25">
      <c r="A6" s="1"/>
      <c r="B6" s="5" t="s">
        <v>57</v>
      </c>
      <c r="C6" s="1">
        <v>819</v>
      </c>
      <c r="D6" s="1" t="s">
        <v>22</v>
      </c>
      <c r="E6" s="1" t="s">
        <v>79</v>
      </c>
      <c r="F6" s="1" t="s">
        <v>23</v>
      </c>
      <c r="G6" s="5" t="s">
        <v>59</v>
      </c>
      <c r="H6" s="7">
        <v>188</v>
      </c>
      <c r="I6" s="7" t="s">
        <v>24</v>
      </c>
      <c r="J6" s="1" t="s">
        <v>25</v>
      </c>
      <c r="K6" s="1" t="s">
        <v>26</v>
      </c>
      <c r="L6" s="1" t="s">
        <v>27</v>
      </c>
      <c r="M6" s="1">
        <v>31</v>
      </c>
      <c r="N6" s="3" t="s">
        <v>15</v>
      </c>
      <c r="O6" s="1"/>
    </row>
    <row r="7" spans="1:15" x14ac:dyDescent="0.25">
      <c r="A7" s="11" t="s">
        <v>75</v>
      </c>
      <c r="B7" s="11"/>
      <c r="C7" s="11" t="s">
        <v>73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5">
      <c r="G8" s="6"/>
    </row>
    <row r="9" spans="1:15" x14ac:dyDescent="0.25">
      <c r="A9">
        <v>2015</v>
      </c>
      <c r="B9" s="5" t="s">
        <v>63</v>
      </c>
      <c r="C9" s="1">
        <v>652</v>
      </c>
      <c r="D9" s="1" t="s">
        <v>28</v>
      </c>
      <c r="E9" s="1" t="s">
        <v>78</v>
      </c>
      <c r="F9" s="1" t="s">
        <v>10</v>
      </c>
      <c r="G9" s="5" t="s">
        <v>60</v>
      </c>
      <c r="H9" s="2">
        <v>210</v>
      </c>
      <c r="I9" s="2" t="s">
        <v>29</v>
      </c>
      <c r="J9" s="1" t="s">
        <v>30</v>
      </c>
      <c r="K9" s="1" t="s">
        <v>31</v>
      </c>
      <c r="L9" s="1" t="s">
        <v>32</v>
      </c>
      <c r="N9" s="3" t="s">
        <v>15</v>
      </c>
      <c r="O9" s="1"/>
    </row>
    <row r="10" spans="1:15" x14ac:dyDescent="0.25">
      <c r="B10" s="5" t="s">
        <v>64</v>
      </c>
      <c r="C10" s="1">
        <v>679</v>
      </c>
      <c r="D10" s="1" t="s">
        <v>22</v>
      </c>
      <c r="E10" s="1" t="s">
        <v>80</v>
      </c>
      <c r="F10" s="1" t="s">
        <v>10</v>
      </c>
      <c r="G10" s="5" t="s">
        <v>61</v>
      </c>
      <c r="H10" s="7">
        <v>190</v>
      </c>
      <c r="I10" s="7" t="s">
        <v>33</v>
      </c>
      <c r="J10" s="1" t="s">
        <v>34</v>
      </c>
      <c r="K10" s="1" t="s">
        <v>35</v>
      </c>
      <c r="L10" s="1" t="s">
        <v>36</v>
      </c>
      <c r="N10" s="3" t="s">
        <v>15</v>
      </c>
      <c r="O10" s="1"/>
    </row>
    <row r="11" spans="1:15" ht="15.75" customHeight="1" x14ac:dyDescent="0.25">
      <c r="B11" s="5" t="s">
        <v>65</v>
      </c>
      <c r="C11" s="1">
        <v>655</v>
      </c>
      <c r="D11" s="1" t="s">
        <v>37</v>
      </c>
      <c r="E11" s="1" t="s">
        <v>81</v>
      </c>
      <c r="F11" s="1" t="s">
        <v>10</v>
      </c>
      <c r="G11" s="5" t="s">
        <v>62</v>
      </c>
      <c r="H11" s="9">
        <v>173</v>
      </c>
      <c r="I11" s="9" t="s">
        <v>38</v>
      </c>
      <c r="J11" s="1" t="s">
        <v>39</v>
      </c>
      <c r="K11" s="1" t="s">
        <v>40</v>
      </c>
      <c r="L11" s="1" t="s">
        <v>41</v>
      </c>
      <c r="N11" s="3" t="s">
        <v>15</v>
      </c>
      <c r="O11" s="1"/>
    </row>
    <row r="12" spans="1:15" x14ac:dyDescent="0.25">
      <c r="A12" s="11" t="s">
        <v>75</v>
      </c>
      <c r="B12" s="11"/>
      <c r="C12" s="11" t="s">
        <v>72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G13" s="6"/>
    </row>
    <row r="14" spans="1:15" x14ac:dyDescent="0.25">
      <c r="A14">
        <v>2016</v>
      </c>
      <c r="B14" s="5" t="s">
        <v>66</v>
      </c>
      <c r="C14" s="1">
        <v>600</v>
      </c>
      <c r="D14" s="1" t="s">
        <v>28</v>
      </c>
      <c r="E14" s="1" t="s">
        <v>78</v>
      </c>
      <c r="F14" s="1" t="s">
        <v>10</v>
      </c>
      <c r="G14" s="5" t="s">
        <v>69</v>
      </c>
      <c r="H14" s="2">
        <v>218</v>
      </c>
      <c r="I14" s="2" t="s">
        <v>42</v>
      </c>
      <c r="J14" t="s">
        <v>43</v>
      </c>
      <c r="K14" t="s">
        <v>44</v>
      </c>
      <c r="L14" t="s">
        <v>45</v>
      </c>
      <c r="M14">
        <v>17</v>
      </c>
      <c r="N14" s="3" t="s">
        <v>15</v>
      </c>
      <c r="O14" s="1"/>
    </row>
    <row r="15" spans="1:15" x14ac:dyDescent="0.25">
      <c r="B15" s="5" t="s">
        <v>67</v>
      </c>
      <c r="C15" s="1">
        <v>643</v>
      </c>
      <c r="D15" s="1" t="s">
        <v>22</v>
      </c>
      <c r="E15" s="1" t="s">
        <v>78</v>
      </c>
      <c r="F15" s="1" t="s">
        <v>10</v>
      </c>
      <c r="G15" s="5" t="s">
        <v>70</v>
      </c>
      <c r="H15" s="7">
        <v>200</v>
      </c>
      <c r="I15" s="8" t="s">
        <v>46</v>
      </c>
      <c r="J15" t="s">
        <v>47</v>
      </c>
      <c r="K15" t="s">
        <v>48</v>
      </c>
      <c r="L15" t="s">
        <v>49</v>
      </c>
      <c r="M15">
        <v>17</v>
      </c>
      <c r="N15" s="3" t="s">
        <v>15</v>
      </c>
      <c r="O15" s="1"/>
    </row>
    <row r="16" spans="1:15" x14ac:dyDescent="0.25">
      <c r="B16" s="5" t="s">
        <v>68</v>
      </c>
      <c r="C16" s="1">
        <v>715</v>
      </c>
      <c r="D16" s="1" t="s">
        <v>37</v>
      </c>
      <c r="E16" s="1" t="s">
        <v>80</v>
      </c>
      <c r="F16" s="1" t="s">
        <v>10</v>
      </c>
      <c r="G16" s="5" t="s">
        <v>71</v>
      </c>
      <c r="H16" s="9">
        <v>174</v>
      </c>
      <c r="I16" s="10" t="s">
        <v>50</v>
      </c>
      <c r="J16" t="s">
        <v>53</v>
      </c>
      <c r="K16" s="1" t="s">
        <v>51</v>
      </c>
      <c r="L16" s="1" t="s">
        <v>52</v>
      </c>
      <c r="M16" s="1">
        <v>23</v>
      </c>
      <c r="N16" s="3" t="s">
        <v>15</v>
      </c>
      <c r="O16" s="1"/>
    </row>
    <row r="17" spans="1:15" x14ac:dyDescent="0.25">
      <c r="A17" s="11" t="s">
        <v>75</v>
      </c>
      <c r="B17" s="11"/>
      <c r="C17" s="11" t="s">
        <v>74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</sheetData>
  <mergeCells count="8">
    <mergeCell ref="A17:B17"/>
    <mergeCell ref="C17:O17"/>
    <mergeCell ref="A3:B3"/>
    <mergeCell ref="C3:O3"/>
    <mergeCell ref="A7:B7"/>
    <mergeCell ref="C7:O7"/>
    <mergeCell ref="A12:B12"/>
    <mergeCell ref="C12:O12"/>
  </mergeCells>
  <hyperlinks>
    <hyperlink ref="N5" r:id="rId1" display="http://www.ris-timing.be/~circuit/24hvelomans/2014/tps_634.htm"/>
    <hyperlink ref="N6" r:id="rId2" display="http://www.ris-timing.be/~circuit/24hvelomans/2014/tps_819.htm"/>
    <hyperlink ref="N2" r:id="rId3" display="http://www.ris-timing.be/~circuit/24hvelomans/2013/tps_684.htm"/>
    <hyperlink ref="O2" r:id="rId4" display="http://www.ris-timing.be/~circuit/24hvelomans/2013/diplome_684.pdf"/>
    <hyperlink ref="N9" r:id="rId5" display="http://www.ris-timing.be/~circuit/24hvelomans/2015/tps_652.htm"/>
    <hyperlink ref="N10" r:id="rId6" display="http://www.ris-timing.be/~circuit/24hvelomans/2015/tps_679.htm"/>
    <hyperlink ref="N11" r:id="rId7" display="http://www.ris-timing.be/~circuit/24hvelomans/2015/tps_655.htm"/>
    <hyperlink ref="N16" r:id="rId8" display="http://www.ris-timing.be/~circuit/24hvelomans/2016/tps_715.htm"/>
    <hyperlink ref="N14" r:id="rId9" display="http://www.ris-timing.be/~circuit/24hvelomans/2016/tps_600.htm"/>
    <hyperlink ref="N15" r:id="rId10" display="http://www.ris-timing.be/~circuit/24hvelomans/2016/tps_642.htm"/>
  </hyperlinks>
  <pageMargins left="0.7" right="0.7" top="0.75" bottom="0.75" header="0.3" footer="0.3"/>
  <pageSetup paperSize="9" orientation="portrait" horizontalDpi="360" verticalDpi="36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topLeftCell="A46" zoomScale="85" zoomScaleNormal="85" workbookViewId="0">
      <selection activeCell="O37" sqref="O37"/>
    </sheetView>
  </sheetViews>
  <sheetFormatPr baseColWidth="10" defaultRowHeight="15" x14ac:dyDescent="0.25"/>
  <cols>
    <col min="1" max="1" width="15" bestFit="1" customWidth="1"/>
    <col min="2" max="2" width="16.140625" bestFit="1" customWidth="1"/>
    <col min="6" max="6" width="15.85546875" bestFit="1" customWidth="1"/>
    <col min="7" max="7" width="16.42578125" customWidth="1"/>
    <col min="8" max="8" width="5.28515625" customWidth="1"/>
    <col min="9" max="9" width="15" bestFit="1" customWidth="1"/>
    <col min="11" max="11" width="14.7109375" bestFit="1" customWidth="1"/>
    <col min="14" max="14" width="15.85546875" bestFit="1" customWidth="1"/>
    <col min="15" max="15" width="17.140625" customWidth="1"/>
    <col min="16" max="16" width="6.5703125" customWidth="1"/>
    <col min="17" max="18" width="15" bestFit="1" customWidth="1"/>
    <col min="19" max="19" width="17.5703125" customWidth="1"/>
    <col min="20" max="22" width="16.28515625" bestFit="1" customWidth="1"/>
    <col min="23" max="23" width="18.5703125" bestFit="1" customWidth="1"/>
    <col min="25" max="25" width="8" bestFit="1" customWidth="1"/>
  </cols>
  <sheetData>
    <row r="1" spans="1:28" ht="46.5" x14ac:dyDescent="0.7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8.75" x14ac:dyDescent="0.3">
      <c r="A2" s="13"/>
      <c r="B2" s="13" t="s">
        <v>83</v>
      </c>
      <c r="C2" s="13">
        <v>4185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8" ht="40.5" customHeight="1" thickBot="1" x14ac:dyDescent="0.35">
      <c r="A3" s="13"/>
      <c r="B3" s="13"/>
      <c r="C3" s="14" t="s">
        <v>84</v>
      </c>
      <c r="D3" s="14" t="s">
        <v>85</v>
      </c>
      <c r="E3" s="14" t="s">
        <v>86</v>
      </c>
      <c r="F3" s="14" t="s">
        <v>87</v>
      </c>
      <c r="G3" s="15" t="s">
        <v>88</v>
      </c>
      <c r="H3" s="13"/>
      <c r="I3" s="13"/>
      <c r="J3" s="13"/>
      <c r="K3" s="14" t="s">
        <v>84</v>
      </c>
      <c r="L3" s="14" t="s">
        <v>85</v>
      </c>
      <c r="M3" s="14" t="s">
        <v>86</v>
      </c>
      <c r="N3" s="14" t="s">
        <v>87</v>
      </c>
      <c r="O3" s="15" t="s">
        <v>88</v>
      </c>
      <c r="P3" s="13"/>
      <c r="Q3" s="13"/>
      <c r="R3" s="13"/>
      <c r="S3" s="14" t="s">
        <v>84</v>
      </c>
      <c r="T3" s="14" t="s">
        <v>85</v>
      </c>
      <c r="U3" s="14" t="s">
        <v>86</v>
      </c>
      <c r="V3" s="14" t="s">
        <v>87</v>
      </c>
      <c r="W3" s="15" t="s">
        <v>88</v>
      </c>
    </row>
    <row r="4" spans="1:28" ht="18.75" x14ac:dyDescent="0.3">
      <c r="A4" s="16" t="s">
        <v>89</v>
      </c>
      <c r="B4" s="17" t="s">
        <v>90</v>
      </c>
      <c r="C4" s="18" t="s">
        <v>91</v>
      </c>
      <c r="D4" s="18">
        <v>6</v>
      </c>
      <c r="E4" s="18">
        <v>10</v>
      </c>
      <c r="F4" s="19">
        <f>C$2*60*60/(D4*60+E4)/1000</f>
        <v>40.718918918918924</v>
      </c>
      <c r="G4" s="20"/>
      <c r="H4" s="21"/>
      <c r="I4" s="16" t="s">
        <v>89</v>
      </c>
      <c r="J4" s="17" t="s">
        <v>92</v>
      </c>
      <c r="K4" s="18" t="s">
        <v>93</v>
      </c>
      <c r="L4" s="18">
        <v>6</v>
      </c>
      <c r="M4" s="18">
        <v>59</v>
      </c>
      <c r="N4" s="19">
        <f>C$2*60*60/(L4*60+M4)/1000</f>
        <v>35.957040572792366</v>
      </c>
      <c r="O4" s="20"/>
      <c r="P4" s="13"/>
      <c r="Q4" s="16" t="s">
        <v>89</v>
      </c>
      <c r="R4" s="17" t="s">
        <v>94</v>
      </c>
      <c r="S4" s="18" t="s">
        <v>95</v>
      </c>
      <c r="T4" s="18">
        <v>6</v>
      </c>
      <c r="U4" s="18">
        <v>59</v>
      </c>
      <c r="V4" s="19">
        <f>C$2*60*60/(T4*60+U4)/1000</f>
        <v>35.957040572792366</v>
      </c>
      <c r="W4" s="20"/>
    </row>
    <row r="5" spans="1:28" ht="19.5" thickBot="1" x14ac:dyDescent="0.35">
      <c r="A5" s="22" t="s">
        <v>96</v>
      </c>
      <c r="B5" s="23" t="s">
        <v>97</v>
      </c>
      <c r="C5" s="24"/>
      <c r="D5" s="24">
        <v>6</v>
      </c>
      <c r="E5" s="24">
        <v>7</v>
      </c>
      <c r="F5" s="25">
        <f t="shared" ref="F5:F68" si="0">C$2*60*60/(D5*60+E5)/1000</f>
        <v>41.051771117166219</v>
      </c>
      <c r="G5" s="20"/>
      <c r="H5" s="21"/>
      <c r="I5" s="22" t="s">
        <v>98</v>
      </c>
      <c r="J5" s="23" t="s">
        <v>99</v>
      </c>
      <c r="K5" s="24"/>
      <c r="L5" s="24">
        <v>6</v>
      </c>
      <c r="M5" s="24">
        <v>12</v>
      </c>
      <c r="N5" s="25">
        <f t="shared" ref="N5:N68" si="1">C$2*60*60/(L5*60+M5)/1000</f>
        <v>40.5</v>
      </c>
      <c r="O5" s="20"/>
      <c r="P5" s="13"/>
      <c r="Q5" s="22" t="s">
        <v>100</v>
      </c>
      <c r="R5" s="23" t="s">
        <v>101</v>
      </c>
      <c r="S5" s="24"/>
      <c r="T5" s="24">
        <v>6</v>
      </c>
      <c r="U5" s="24">
        <v>31</v>
      </c>
      <c r="V5" s="25">
        <f t="shared" ref="V5:V57" si="2">C$2*60*60/(T5*60+U5)/1000</f>
        <v>38.531969309462916</v>
      </c>
      <c r="W5" s="20"/>
    </row>
    <row r="6" spans="1:28" ht="18.75" x14ac:dyDescent="0.3">
      <c r="A6" s="13"/>
      <c r="B6" s="23" t="s">
        <v>102</v>
      </c>
      <c r="C6" s="24"/>
      <c r="D6" s="24">
        <v>6</v>
      </c>
      <c r="E6" s="24">
        <v>3</v>
      </c>
      <c r="F6" s="25">
        <f t="shared" si="0"/>
        <v>41.504132231404959</v>
      </c>
      <c r="G6" s="20"/>
      <c r="H6" s="21"/>
      <c r="I6" s="13"/>
      <c r="J6" s="23" t="s">
        <v>103</v>
      </c>
      <c r="K6" s="24"/>
      <c r="L6" s="24">
        <v>6</v>
      </c>
      <c r="M6" s="24">
        <v>18</v>
      </c>
      <c r="N6" s="25">
        <f t="shared" si="1"/>
        <v>39.857142857142854</v>
      </c>
      <c r="O6" s="20"/>
      <c r="P6" s="13"/>
      <c r="Q6" s="13"/>
      <c r="R6" s="23" t="s">
        <v>104</v>
      </c>
      <c r="S6" s="24"/>
      <c r="T6" s="24">
        <v>6</v>
      </c>
      <c r="U6" s="24">
        <v>1</v>
      </c>
      <c r="V6" s="25">
        <f t="shared" si="2"/>
        <v>41.734072022160667</v>
      </c>
      <c r="W6" s="20"/>
    </row>
    <row r="7" spans="1:28" ht="18.75" x14ac:dyDescent="0.3">
      <c r="A7" s="13"/>
      <c r="B7" s="23" t="s">
        <v>105</v>
      </c>
      <c r="C7" s="24"/>
      <c r="D7" s="24">
        <v>5</v>
      </c>
      <c r="E7" s="24">
        <v>53</v>
      </c>
      <c r="F7" s="25">
        <f t="shared" si="0"/>
        <v>42.679886685552411</v>
      </c>
      <c r="G7" s="20"/>
      <c r="H7" s="21"/>
      <c r="I7" s="13"/>
      <c r="J7" s="23" t="s">
        <v>106</v>
      </c>
      <c r="K7" s="24"/>
      <c r="L7" s="24">
        <v>6</v>
      </c>
      <c r="M7" s="24">
        <v>28</v>
      </c>
      <c r="N7" s="25">
        <f t="shared" si="1"/>
        <v>38.829896907216501</v>
      </c>
      <c r="O7" s="20"/>
      <c r="P7" s="13"/>
      <c r="Q7" s="13"/>
      <c r="R7" s="23" t="s">
        <v>107</v>
      </c>
      <c r="S7" s="24"/>
      <c r="T7" s="24">
        <v>6</v>
      </c>
      <c r="U7" s="24">
        <v>7</v>
      </c>
      <c r="V7" s="25">
        <f t="shared" si="2"/>
        <v>41.051771117166219</v>
      </c>
      <c r="W7" s="20"/>
    </row>
    <row r="8" spans="1:28" ht="18.75" x14ac:dyDescent="0.3">
      <c r="A8" s="13"/>
      <c r="B8" s="23" t="s">
        <v>108</v>
      </c>
      <c r="C8" s="24"/>
      <c r="D8" s="24">
        <v>6</v>
      </c>
      <c r="E8" s="24">
        <v>7</v>
      </c>
      <c r="F8" s="25">
        <f t="shared" si="0"/>
        <v>41.051771117166219</v>
      </c>
      <c r="G8" s="20"/>
      <c r="H8" s="21"/>
      <c r="I8" s="13"/>
      <c r="J8" s="23" t="s">
        <v>109</v>
      </c>
      <c r="K8" s="24"/>
      <c r="L8" s="24">
        <v>6</v>
      </c>
      <c r="M8" s="24">
        <v>30</v>
      </c>
      <c r="N8" s="25">
        <f t="shared" si="1"/>
        <v>38.630769230769232</v>
      </c>
      <c r="O8" s="20"/>
      <c r="P8" s="13"/>
      <c r="Q8" s="13"/>
      <c r="R8" s="23" t="s">
        <v>110</v>
      </c>
      <c r="S8" s="24"/>
      <c r="T8" s="24">
        <v>6</v>
      </c>
      <c r="U8" s="24">
        <v>21</v>
      </c>
      <c r="V8" s="25">
        <f t="shared" si="2"/>
        <v>39.54330708661417</v>
      </c>
      <c r="W8" s="20"/>
    </row>
    <row r="9" spans="1:28" ht="18.75" x14ac:dyDescent="0.3">
      <c r="A9" s="13"/>
      <c r="B9" s="23" t="s">
        <v>111</v>
      </c>
      <c r="C9" s="24"/>
      <c r="D9" s="24">
        <v>6</v>
      </c>
      <c r="E9" s="24">
        <v>10</v>
      </c>
      <c r="F9" s="25">
        <f t="shared" si="0"/>
        <v>40.718918918918924</v>
      </c>
      <c r="G9" s="20"/>
      <c r="H9" s="21"/>
      <c r="I9" s="13"/>
      <c r="J9" s="23" t="s">
        <v>112</v>
      </c>
      <c r="K9" s="24"/>
      <c r="L9" s="24">
        <v>6</v>
      </c>
      <c r="M9" s="24">
        <v>44</v>
      </c>
      <c r="N9" s="25">
        <f t="shared" si="1"/>
        <v>37.292079207920793</v>
      </c>
      <c r="O9" s="20"/>
      <c r="P9" s="13"/>
      <c r="Q9" s="13"/>
      <c r="R9" s="23" t="s">
        <v>113</v>
      </c>
      <c r="S9" s="24"/>
      <c r="T9" s="24">
        <v>6</v>
      </c>
      <c r="U9" s="24">
        <v>30</v>
      </c>
      <c r="V9" s="25">
        <f t="shared" si="2"/>
        <v>38.630769230769232</v>
      </c>
      <c r="W9" s="20"/>
    </row>
    <row r="10" spans="1:28" ht="18.75" x14ac:dyDescent="0.3">
      <c r="A10" s="13"/>
      <c r="B10" s="23" t="s">
        <v>114</v>
      </c>
      <c r="C10" s="24"/>
      <c r="D10" s="24">
        <v>5</v>
      </c>
      <c r="E10" s="24">
        <v>50</v>
      </c>
      <c r="F10" s="25">
        <f t="shared" si="0"/>
        <v>43.045714285714283</v>
      </c>
      <c r="G10" s="20"/>
      <c r="H10" s="21"/>
      <c r="I10" s="13"/>
      <c r="J10" s="23" t="s">
        <v>115</v>
      </c>
      <c r="K10" s="24"/>
      <c r="L10" s="24">
        <v>6</v>
      </c>
      <c r="M10" s="24">
        <v>39</v>
      </c>
      <c r="N10" s="25">
        <f t="shared" si="1"/>
        <v>37.7593984962406</v>
      </c>
      <c r="O10" s="20"/>
      <c r="P10" s="13"/>
      <c r="Q10" s="13"/>
      <c r="R10" s="23" t="s">
        <v>116</v>
      </c>
      <c r="S10" s="24"/>
      <c r="T10" s="24">
        <v>6</v>
      </c>
      <c r="U10" s="24">
        <v>22</v>
      </c>
      <c r="V10" s="25">
        <f t="shared" si="2"/>
        <v>39.439790575916234</v>
      </c>
      <c r="W10" s="20"/>
    </row>
    <row r="11" spans="1:28" ht="19.5" thickBot="1" x14ac:dyDescent="0.35">
      <c r="A11" s="13"/>
      <c r="B11" s="23" t="s">
        <v>117</v>
      </c>
      <c r="C11" s="24"/>
      <c r="D11" s="24">
        <v>6</v>
      </c>
      <c r="E11" s="24">
        <v>10</v>
      </c>
      <c r="F11" s="25">
        <f t="shared" si="0"/>
        <v>40.718918918918924</v>
      </c>
      <c r="G11" s="20"/>
      <c r="H11" s="21"/>
      <c r="I11" s="13"/>
      <c r="J11" s="23" t="s">
        <v>118</v>
      </c>
      <c r="K11" s="24"/>
      <c r="L11" s="24">
        <v>6</v>
      </c>
      <c r="M11" s="24">
        <v>33</v>
      </c>
      <c r="N11" s="25">
        <f t="shared" si="1"/>
        <v>38.335877862595424</v>
      </c>
      <c r="O11" s="20"/>
      <c r="P11" s="13"/>
      <c r="Q11" s="13"/>
      <c r="R11" s="23" t="s">
        <v>119</v>
      </c>
      <c r="S11" s="24"/>
      <c r="T11" s="24">
        <v>6</v>
      </c>
      <c r="U11" s="24">
        <v>28</v>
      </c>
      <c r="V11" s="25">
        <f t="shared" si="2"/>
        <v>38.829896907216501</v>
      </c>
      <c r="W11" s="20"/>
    </row>
    <row r="12" spans="1:28" ht="19.5" thickBot="1" x14ac:dyDescent="0.35">
      <c r="A12" s="13"/>
      <c r="B12" s="23" t="s">
        <v>120</v>
      </c>
      <c r="C12" s="24"/>
      <c r="D12" s="24">
        <v>6</v>
      </c>
      <c r="E12" s="24">
        <v>27</v>
      </c>
      <c r="F12" s="25">
        <f t="shared" si="0"/>
        <v>38.930232558139537</v>
      </c>
      <c r="G12" s="20"/>
      <c r="H12" s="21"/>
      <c r="I12" s="13"/>
      <c r="J12" s="23" t="s">
        <v>121</v>
      </c>
      <c r="K12" s="24"/>
      <c r="L12" s="24">
        <v>6</v>
      </c>
      <c r="M12" s="24">
        <v>37</v>
      </c>
      <c r="N12" s="25">
        <f t="shared" si="1"/>
        <v>37.949622166246854</v>
      </c>
      <c r="O12" s="20"/>
      <c r="P12" s="13"/>
      <c r="Q12" s="13"/>
      <c r="R12" s="26" t="s">
        <v>122</v>
      </c>
      <c r="S12" s="27"/>
      <c r="T12" s="27">
        <v>6</v>
      </c>
      <c r="U12" s="27">
        <v>39</v>
      </c>
      <c r="V12" s="28">
        <f t="shared" si="2"/>
        <v>37.7593984962406</v>
      </c>
      <c r="W12" s="29">
        <f>SUM(V4:V12)/9</f>
        <v>39.053112813148765</v>
      </c>
    </row>
    <row r="13" spans="1:28" ht="18.75" x14ac:dyDescent="0.3">
      <c r="A13" s="13"/>
      <c r="B13" s="23" t="s">
        <v>123</v>
      </c>
      <c r="C13" s="24"/>
      <c r="D13" s="24">
        <v>6</v>
      </c>
      <c r="E13" s="24">
        <v>17</v>
      </c>
      <c r="F13" s="25">
        <f t="shared" si="0"/>
        <v>39.962864721485417</v>
      </c>
      <c r="G13" s="20"/>
      <c r="H13" s="21"/>
      <c r="I13" s="13"/>
      <c r="J13" s="23" t="s">
        <v>124</v>
      </c>
      <c r="K13" s="24"/>
      <c r="L13" s="24">
        <v>6</v>
      </c>
      <c r="M13" s="24">
        <v>40</v>
      </c>
      <c r="N13" s="25">
        <f t="shared" si="1"/>
        <v>37.664999999999999</v>
      </c>
      <c r="O13" s="20"/>
      <c r="P13" s="13"/>
      <c r="Q13" s="30" t="s">
        <v>125</v>
      </c>
      <c r="R13" s="31" t="s">
        <v>126</v>
      </c>
      <c r="S13" s="32" t="s">
        <v>127</v>
      </c>
      <c r="T13" s="32">
        <v>7</v>
      </c>
      <c r="U13" s="32">
        <v>20</v>
      </c>
      <c r="V13" s="33">
        <f t="shared" si="2"/>
        <v>34.240909090909085</v>
      </c>
      <c r="W13" s="20"/>
    </row>
    <row r="14" spans="1:28" ht="19.5" thickBot="1" x14ac:dyDescent="0.35">
      <c r="A14" s="13"/>
      <c r="B14" s="23" t="s">
        <v>128</v>
      </c>
      <c r="C14" s="24"/>
      <c r="D14" s="24">
        <v>6</v>
      </c>
      <c r="E14" s="24">
        <v>30</v>
      </c>
      <c r="F14" s="25">
        <f t="shared" si="0"/>
        <v>38.630769230769232</v>
      </c>
      <c r="G14" s="20"/>
      <c r="H14" s="21"/>
      <c r="I14" s="13"/>
      <c r="J14" s="23" t="s">
        <v>129</v>
      </c>
      <c r="K14" s="24"/>
      <c r="L14" s="24">
        <v>6</v>
      </c>
      <c r="M14" s="24">
        <v>41</v>
      </c>
      <c r="N14" s="25">
        <f t="shared" si="1"/>
        <v>37.571072319201996</v>
      </c>
      <c r="O14" s="20"/>
      <c r="P14" s="13"/>
      <c r="Q14" s="34" t="s">
        <v>100</v>
      </c>
      <c r="R14" s="35" t="s">
        <v>130</v>
      </c>
      <c r="S14" s="36"/>
      <c r="T14" s="36">
        <v>6</v>
      </c>
      <c r="U14" s="36">
        <v>50</v>
      </c>
      <c r="V14" s="37">
        <f t="shared" si="2"/>
        <v>36.74634146341463</v>
      </c>
      <c r="W14" s="20"/>
    </row>
    <row r="15" spans="1:28" ht="19.5" thickBot="1" x14ac:dyDescent="0.35">
      <c r="A15" s="13"/>
      <c r="B15" s="23" t="s">
        <v>131</v>
      </c>
      <c r="C15" s="24"/>
      <c r="D15" s="24">
        <v>6</v>
      </c>
      <c r="E15" s="24">
        <v>30</v>
      </c>
      <c r="F15" s="25">
        <f t="shared" si="0"/>
        <v>38.630769230769232</v>
      </c>
      <c r="G15" s="20"/>
      <c r="H15" s="21"/>
      <c r="I15" s="13"/>
      <c r="J15" s="23" t="s">
        <v>132</v>
      </c>
      <c r="K15" s="24"/>
      <c r="L15" s="24">
        <v>6</v>
      </c>
      <c r="M15" s="24">
        <v>53</v>
      </c>
      <c r="N15" s="25">
        <f t="shared" si="1"/>
        <v>36.479418886198545</v>
      </c>
      <c r="O15" s="20"/>
      <c r="P15" s="13"/>
      <c r="Q15" s="13"/>
      <c r="R15" s="35" t="s">
        <v>133</v>
      </c>
      <c r="S15" s="36"/>
      <c r="T15" s="36">
        <v>6</v>
      </c>
      <c r="U15" s="36">
        <v>33</v>
      </c>
      <c r="V15" s="37">
        <f t="shared" si="2"/>
        <v>38.335877862595424</v>
      </c>
      <c r="W15" s="20"/>
    </row>
    <row r="16" spans="1:28" ht="19.5" thickBot="1" x14ac:dyDescent="0.35">
      <c r="A16" s="13"/>
      <c r="B16" s="23" t="s">
        <v>134</v>
      </c>
      <c r="C16" s="24"/>
      <c r="D16" s="24">
        <v>6</v>
      </c>
      <c r="E16" s="24">
        <v>16</v>
      </c>
      <c r="F16" s="25">
        <f t="shared" si="0"/>
        <v>40.069148936170208</v>
      </c>
      <c r="G16" s="20"/>
      <c r="H16" s="21"/>
      <c r="I16" s="13"/>
      <c r="J16" s="26" t="s">
        <v>135</v>
      </c>
      <c r="K16" s="27"/>
      <c r="L16" s="27">
        <v>6</v>
      </c>
      <c r="M16" s="27">
        <v>43</v>
      </c>
      <c r="N16" s="28">
        <f t="shared" si="1"/>
        <v>37.38461538461538</v>
      </c>
      <c r="O16" s="29">
        <f>SUM(N4:N16)/13</f>
        <v>38.016302606995424</v>
      </c>
      <c r="P16" s="13"/>
      <c r="Q16" s="13"/>
      <c r="R16" s="35" t="s">
        <v>136</v>
      </c>
      <c r="S16" s="36"/>
      <c r="T16" s="36">
        <v>6</v>
      </c>
      <c r="U16" s="36">
        <v>29</v>
      </c>
      <c r="V16" s="37">
        <f t="shared" si="2"/>
        <v>38.730077120822621</v>
      </c>
      <c r="W16" s="20"/>
    </row>
    <row r="17" spans="1:23" ht="19.5" thickBot="1" x14ac:dyDescent="0.35">
      <c r="A17" s="13"/>
      <c r="B17" s="38" t="s">
        <v>137</v>
      </c>
      <c r="C17" s="39"/>
      <c r="D17" s="39">
        <v>6</v>
      </c>
      <c r="E17" s="39">
        <v>9</v>
      </c>
      <c r="F17" s="40">
        <f t="shared" si="0"/>
        <v>40.829268292682926</v>
      </c>
      <c r="G17" s="41">
        <f>SUM(F4:F17)/14</f>
        <v>40.610220368841247</v>
      </c>
      <c r="H17" s="21"/>
      <c r="I17" s="30" t="s">
        <v>125</v>
      </c>
      <c r="J17" s="31" t="s">
        <v>138</v>
      </c>
      <c r="K17" s="32" t="s">
        <v>139</v>
      </c>
      <c r="L17" s="32">
        <v>7</v>
      </c>
      <c r="M17" s="32">
        <v>28</v>
      </c>
      <c r="N17" s="33">
        <f t="shared" si="1"/>
        <v>33.629464285714285</v>
      </c>
      <c r="O17" s="20"/>
      <c r="P17" s="13"/>
      <c r="Q17" s="13"/>
      <c r="R17" s="35" t="s">
        <v>140</v>
      </c>
      <c r="S17" s="36"/>
      <c r="T17" s="36">
        <v>6</v>
      </c>
      <c r="U17" s="36">
        <v>27</v>
      </c>
      <c r="V17" s="37">
        <f t="shared" si="2"/>
        <v>38.930232558139537</v>
      </c>
      <c r="W17" s="20"/>
    </row>
    <row r="18" spans="1:23" ht="19.5" thickBot="1" x14ac:dyDescent="0.35">
      <c r="A18" s="30" t="s">
        <v>125</v>
      </c>
      <c r="B18" s="31" t="s">
        <v>141</v>
      </c>
      <c r="C18" s="32" t="s">
        <v>142</v>
      </c>
      <c r="D18" s="32">
        <v>7</v>
      </c>
      <c r="E18" s="32">
        <v>24</v>
      </c>
      <c r="F18" s="33">
        <f t="shared" si="0"/>
        <v>33.932432432432435</v>
      </c>
      <c r="G18" s="20"/>
      <c r="H18" s="21"/>
      <c r="I18" s="34" t="s">
        <v>96</v>
      </c>
      <c r="J18" s="35" t="s">
        <v>143</v>
      </c>
      <c r="K18" s="36"/>
      <c r="L18" s="36">
        <v>6</v>
      </c>
      <c r="M18" s="36">
        <v>37</v>
      </c>
      <c r="N18" s="37">
        <f t="shared" si="1"/>
        <v>37.949622166246854</v>
      </c>
      <c r="O18" s="20"/>
      <c r="P18" s="13"/>
      <c r="Q18" s="13"/>
      <c r="R18" s="35" t="s">
        <v>144</v>
      </c>
      <c r="S18" s="36"/>
      <c r="T18" s="36">
        <v>6</v>
      </c>
      <c r="U18" s="36">
        <v>32</v>
      </c>
      <c r="V18" s="37">
        <f t="shared" si="2"/>
        <v>38.433673469387749</v>
      </c>
      <c r="W18" s="20"/>
    </row>
    <row r="19" spans="1:23" ht="19.5" thickBot="1" x14ac:dyDescent="0.35">
      <c r="A19" s="34" t="s">
        <v>96</v>
      </c>
      <c r="B19" s="35" t="s">
        <v>145</v>
      </c>
      <c r="C19" s="36"/>
      <c r="D19" s="36">
        <v>6</v>
      </c>
      <c r="E19" s="36">
        <v>6</v>
      </c>
      <c r="F19" s="37">
        <f t="shared" si="0"/>
        <v>41.163934426229503</v>
      </c>
      <c r="G19" s="20"/>
      <c r="H19" s="21"/>
      <c r="J19" s="35" t="s">
        <v>146</v>
      </c>
      <c r="K19" s="42"/>
      <c r="L19" s="36">
        <v>6</v>
      </c>
      <c r="M19" s="36">
        <v>28</v>
      </c>
      <c r="N19" s="37">
        <f t="shared" si="1"/>
        <v>38.829896907216501</v>
      </c>
      <c r="O19" s="20"/>
      <c r="P19" s="13"/>
      <c r="Q19" s="13"/>
      <c r="R19" s="35" t="s">
        <v>147</v>
      </c>
      <c r="S19" s="36"/>
      <c r="T19" s="36">
        <v>6</v>
      </c>
      <c r="U19" s="36">
        <v>40</v>
      </c>
      <c r="V19" s="37">
        <f t="shared" si="2"/>
        <v>37.664999999999999</v>
      </c>
      <c r="W19" s="20"/>
    </row>
    <row r="20" spans="1:23" ht="19.5" thickBot="1" x14ac:dyDescent="0.35">
      <c r="B20" s="35" t="s">
        <v>148</v>
      </c>
      <c r="C20" s="36"/>
      <c r="D20" s="36">
        <v>6</v>
      </c>
      <c r="E20" s="36">
        <v>26</v>
      </c>
      <c r="F20" s="37">
        <f t="shared" si="0"/>
        <v>39.031088082901555</v>
      </c>
      <c r="G20" s="20"/>
      <c r="H20" s="21"/>
      <c r="J20" s="35" t="s">
        <v>149</v>
      </c>
      <c r="K20" s="36"/>
      <c r="L20" s="36">
        <v>6</v>
      </c>
      <c r="M20" s="36">
        <v>22</v>
      </c>
      <c r="N20" s="37">
        <f t="shared" si="1"/>
        <v>39.439790575916234</v>
      </c>
      <c r="O20" s="20"/>
      <c r="P20" s="13"/>
      <c r="Q20" s="13"/>
      <c r="R20" s="35" t="s">
        <v>150</v>
      </c>
      <c r="S20" s="36"/>
      <c r="T20" s="36">
        <v>6</v>
      </c>
      <c r="U20" s="36">
        <v>46</v>
      </c>
      <c r="V20" s="37">
        <f t="shared" si="2"/>
        <v>37.108374384236456</v>
      </c>
      <c r="W20" s="20"/>
    </row>
    <row r="21" spans="1:23" ht="19.5" thickBot="1" x14ac:dyDescent="0.35">
      <c r="A21" s="13"/>
      <c r="B21" s="35" t="s">
        <v>151</v>
      </c>
      <c r="C21" s="36"/>
      <c r="D21" s="36">
        <v>6</v>
      </c>
      <c r="E21" s="36">
        <v>18</v>
      </c>
      <c r="F21" s="37">
        <f t="shared" si="0"/>
        <v>39.857142857142854</v>
      </c>
      <c r="G21" s="20"/>
      <c r="H21" s="21"/>
      <c r="I21" s="13"/>
      <c r="J21" s="35" t="s">
        <v>152</v>
      </c>
      <c r="K21" s="36"/>
      <c r="L21" s="36">
        <v>6</v>
      </c>
      <c r="M21" s="36">
        <v>21</v>
      </c>
      <c r="N21" s="37">
        <f t="shared" si="1"/>
        <v>39.54330708661417</v>
      </c>
      <c r="O21" s="20"/>
      <c r="P21" s="13"/>
      <c r="Q21" s="13"/>
      <c r="R21" s="43" t="s">
        <v>153</v>
      </c>
      <c r="S21" s="44"/>
      <c r="T21" s="44">
        <v>6</v>
      </c>
      <c r="U21" s="44">
        <v>19</v>
      </c>
      <c r="V21" s="45">
        <f t="shared" si="2"/>
        <v>39.751978891820585</v>
      </c>
      <c r="W21" s="46">
        <f>SUM(V13:V21)/9</f>
        <v>37.771384982369568</v>
      </c>
    </row>
    <row r="22" spans="1:23" ht="18.75" x14ac:dyDescent="0.3">
      <c r="A22" s="13"/>
      <c r="B22" s="35" t="s">
        <v>154</v>
      </c>
      <c r="C22" s="36"/>
      <c r="D22" s="36">
        <v>6</v>
      </c>
      <c r="E22" s="36">
        <v>34</v>
      </c>
      <c r="F22" s="37">
        <f t="shared" si="0"/>
        <v>38.238578680203048</v>
      </c>
      <c r="G22" s="20"/>
      <c r="H22" s="21"/>
      <c r="I22" s="13"/>
      <c r="J22" s="35" t="s">
        <v>155</v>
      </c>
      <c r="K22" s="36"/>
      <c r="L22" s="36">
        <v>6</v>
      </c>
      <c r="M22" s="36">
        <v>26</v>
      </c>
      <c r="N22" s="37">
        <f t="shared" si="1"/>
        <v>39.031088082901555</v>
      </c>
      <c r="O22" s="20"/>
      <c r="P22" s="13"/>
      <c r="Q22" s="47" t="s">
        <v>156</v>
      </c>
      <c r="R22" s="48" t="s">
        <v>157</v>
      </c>
      <c r="S22" s="49" t="s">
        <v>158</v>
      </c>
      <c r="T22" s="49">
        <v>7</v>
      </c>
      <c r="U22" s="49">
        <v>11</v>
      </c>
      <c r="V22" s="50">
        <f t="shared" si="2"/>
        <v>34.955916473317863</v>
      </c>
      <c r="W22" s="20"/>
    </row>
    <row r="23" spans="1:23" ht="19.5" thickBot="1" x14ac:dyDescent="0.35">
      <c r="A23" s="13"/>
      <c r="B23" s="35" t="s">
        <v>159</v>
      </c>
      <c r="C23" s="36"/>
      <c r="D23" s="36">
        <v>6</v>
      </c>
      <c r="E23" s="36">
        <v>28</v>
      </c>
      <c r="F23" s="37">
        <f t="shared" si="0"/>
        <v>38.829896907216501</v>
      </c>
      <c r="G23" s="20"/>
      <c r="H23" s="21"/>
      <c r="I23" s="13"/>
      <c r="J23" s="35" t="s">
        <v>160</v>
      </c>
      <c r="K23" s="36"/>
      <c r="L23" s="36">
        <v>6</v>
      </c>
      <c r="M23" s="36">
        <v>2</v>
      </c>
      <c r="N23" s="37">
        <f t="shared" si="1"/>
        <v>41.618784530386741</v>
      </c>
      <c r="O23" s="20"/>
      <c r="P23" s="13"/>
      <c r="Q23" s="51" t="s">
        <v>100</v>
      </c>
      <c r="R23" s="52" t="s">
        <v>161</v>
      </c>
      <c r="S23" s="53"/>
      <c r="T23" s="53">
        <v>6</v>
      </c>
      <c r="U23" s="53">
        <v>46</v>
      </c>
      <c r="V23" s="54">
        <f t="shared" si="2"/>
        <v>37.108374384236456</v>
      </c>
      <c r="W23" s="20"/>
    </row>
    <row r="24" spans="1:23" ht="18.75" x14ac:dyDescent="0.3">
      <c r="A24" s="13"/>
      <c r="B24" s="35" t="s">
        <v>162</v>
      </c>
      <c r="C24" s="36"/>
      <c r="D24" s="36">
        <v>6</v>
      </c>
      <c r="E24" s="36">
        <v>33</v>
      </c>
      <c r="F24" s="37">
        <f t="shared" si="0"/>
        <v>38.335877862595424</v>
      </c>
      <c r="G24" s="20"/>
      <c r="H24" s="21"/>
      <c r="I24" s="13"/>
      <c r="J24" s="35" t="s">
        <v>163</v>
      </c>
      <c r="K24" s="36"/>
      <c r="L24" s="36">
        <v>6</v>
      </c>
      <c r="M24" s="36">
        <v>5</v>
      </c>
      <c r="N24" s="37">
        <f t="shared" si="1"/>
        <v>41.276712328767118</v>
      </c>
      <c r="O24" s="20"/>
      <c r="P24" s="13"/>
      <c r="R24" s="52" t="s">
        <v>164</v>
      </c>
      <c r="S24" s="53"/>
      <c r="T24" s="53">
        <v>6</v>
      </c>
      <c r="U24" s="53">
        <v>39</v>
      </c>
      <c r="V24" s="54">
        <f t="shared" si="2"/>
        <v>37.7593984962406</v>
      </c>
      <c r="W24" s="20"/>
    </row>
    <row r="25" spans="1:23" ht="18.75" x14ac:dyDescent="0.3">
      <c r="A25" s="13"/>
      <c r="B25" s="35" t="s">
        <v>165</v>
      </c>
      <c r="C25" s="36"/>
      <c r="D25" s="36">
        <v>6</v>
      </c>
      <c r="E25" s="36">
        <v>39</v>
      </c>
      <c r="F25" s="37">
        <f t="shared" si="0"/>
        <v>37.7593984962406</v>
      </c>
      <c r="G25" s="20"/>
      <c r="H25" s="21"/>
      <c r="I25" s="13"/>
      <c r="J25" s="35" t="s">
        <v>166</v>
      </c>
      <c r="K25" s="36"/>
      <c r="L25" s="36">
        <v>6</v>
      </c>
      <c r="M25" s="36">
        <v>5</v>
      </c>
      <c r="N25" s="37">
        <f t="shared" si="1"/>
        <v>41.276712328767118</v>
      </c>
      <c r="O25" s="20"/>
      <c r="P25" s="13"/>
      <c r="Q25" s="13"/>
      <c r="R25" s="52" t="s">
        <v>167</v>
      </c>
      <c r="S25" s="53"/>
      <c r="T25" s="53">
        <v>6</v>
      </c>
      <c r="U25" s="53">
        <v>38</v>
      </c>
      <c r="V25" s="54">
        <f t="shared" si="2"/>
        <v>37.854271356783919</v>
      </c>
      <c r="W25" s="20"/>
    </row>
    <row r="26" spans="1:23" ht="18.75" x14ac:dyDescent="0.3">
      <c r="A26" s="13"/>
      <c r="B26" s="35" t="s">
        <v>168</v>
      </c>
      <c r="C26" s="36"/>
      <c r="D26" s="36">
        <v>6</v>
      </c>
      <c r="E26" s="36">
        <v>44</v>
      </c>
      <c r="F26" s="37">
        <f t="shared" si="0"/>
        <v>37.292079207920793</v>
      </c>
      <c r="G26" s="20"/>
      <c r="H26" s="21"/>
      <c r="I26" s="13"/>
      <c r="J26" s="35" t="s">
        <v>169</v>
      </c>
      <c r="K26" s="36"/>
      <c r="L26" s="36">
        <v>6</v>
      </c>
      <c r="M26" s="36">
        <v>3</v>
      </c>
      <c r="N26" s="37">
        <f t="shared" si="1"/>
        <v>41.504132231404959</v>
      </c>
      <c r="O26" s="20"/>
      <c r="P26" s="13"/>
      <c r="Q26" s="13"/>
      <c r="R26" s="52" t="s">
        <v>170</v>
      </c>
      <c r="S26" s="53"/>
      <c r="T26" s="53">
        <v>6</v>
      </c>
      <c r="U26" s="53">
        <v>27</v>
      </c>
      <c r="V26" s="54">
        <f t="shared" si="2"/>
        <v>38.930232558139537</v>
      </c>
      <c r="W26" s="20"/>
    </row>
    <row r="27" spans="1:23" ht="18.75" x14ac:dyDescent="0.3">
      <c r="A27" s="13"/>
      <c r="B27" s="35" t="s">
        <v>171</v>
      </c>
      <c r="C27" s="36"/>
      <c r="D27" s="36">
        <v>6</v>
      </c>
      <c r="E27" s="36">
        <v>32</v>
      </c>
      <c r="F27" s="37">
        <f t="shared" si="0"/>
        <v>38.433673469387749</v>
      </c>
      <c r="G27" s="20"/>
      <c r="H27" s="21"/>
      <c r="I27" s="13"/>
      <c r="J27" s="35" t="s">
        <v>172</v>
      </c>
      <c r="K27" s="36"/>
      <c r="L27" s="36">
        <v>6</v>
      </c>
      <c r="M27" s="36">
        <v>4</v>
      </c>
      <c r="N27" s="37">
        <f t="shared" si="1"/>
        <v>41.390109890109891</v>
      </c>
      <c r="O27" s="20"/>
      <c r="P27" s="13"/>
      <c r="Q27" s="13"/>
      <c r="R27" s="52" t="s">
        <v>173</v>
      </c>
      <c r="S27" s="53"/>
      <c r="T27" s="53">
        <v>6</v>
      </c>
      <c r="U27" s="53">
        <v>50</v>
      </c>
      <c r="V27" s="54">
        <f t="shared" si="2"/>
        <v>36.74634146341463</v>
      </c>
      <c r="W27" s="20"/>
    </row>
    <row r="28" spans="1:23" ht="18.75" x14ac:dyDescent="0.3">
      <c r="A28" s="13"/>
      <c r="B28" s="35" t="s">
        <v>174</v>
      </c>
      <c r="C28" s="36"/>
      <c r="D28" s="36">
        <v>6</v>
      </c>
      <c r="E28" s="36">
        <v>11</v>
      </c>
      <c r="F28" s="37">
        <f t="shared" si="0"/>
        <v>40.609164420485179</v>
      </c>
      <c r="G28" s="20"/>
      <c r="H28" s="21"/>
      <c r="I28" s="13"/>
      <c r="J28" s="35" t="s">
        <v>175</v>
      </c>
      <c r="K28" s="36"/>
      <c r="L28" s="36">
        <v>6</v>
      </c>
      <c r="M28" s="36">
        <v>4</v>
      </c>
      <c r="N28" s="37">
        <f t="shared" si="1"/>
        <v>41.390109890109891</v>
      </c>
      <c r="O28" s="20"/>
      <c r="P28" s="13"/>
      <c r="Q28" s="13"/>
      <c r="R28" s="52" t="s">
        <v>176</v>
      </c>
      <c r="S28" s="53"/>
      <c r="T28" s="53">
        <v>6</v>
      </c>
      <c r="U28" s="53">
        <v>55</v>
      </c>
      <c r="V28" s="54">
        <f t="shared" si="2"/>
        <v>36.303614457831323</v>
      </c>
      <c r="W28" s="20"/>
    </row>
    <row r="29" spans="1:23" ht="19.5" thickBot="1" x14ac:dyDescent="0.35">
      <c r="A29" s="13"/>
      <c r="B29" s="35" t="s">
        <v>177</v>
      </c>
      <c r="C29" s="36"/>
      <c r="D29" s="36">
        <v>6</v>
      </c>
      <c r="E29" s="36">
        <v>8</v>
      </c>
      <c r="F29" s="37">
        <f t="shared" si="0"/>
        <v>40.940217391304344</v>
      </c>
      <c r="G29" s="20"/>
      <c r="H29" s="21"/>
      <c r="I29" s="13"/>
      <c r="J29" s="35" t="s">
        <v>178</v>
      </c>
      <c r="K29" s="36"/>
      <c r="L29" s="36">
        <v>6</v>
      </c>
      <c r="M29" s="36">
        <v>9</v>
      </c>
      <c r="N29" s="37">
        <f t="shared" si="1"/>
        <v>40.829268292682926</v>
      </c>
      <c r="O29" s="20"/>
      <c r="P29" s="13"/>
      <c r="Q29" s="13"/>
      <c r="R29" s="52" t="s">
        <v>179</v>
      </c>
      <c r="S29" s="53"/>
      <c r="T29" s="53">
        <v>6</v>
      </c>
      <c r="U29" s="53">
        <v>54</v>
      </c>
      <c r="V29" s="54">
        <f t="shared" si="2"/>
        <v>36.391304347826086</v>
      </c>
      <c r="W29" s="20"/>
    </row>
    <row r="30" spans="1:23" ht="19.5" thickBot="1" x14ac:dyDescent="0.35">
      <c r="A30" s="13"/>
      <c r="B30" s="35" t="s">
        <v>180</v>
      </c>
      <c r="C30" s="36"/>
      <c r="D30" s="36">
        <v>6</v>
      </c>
      <c r="E30" s="36">
        <v>6</v>
      </c>
      <c r="F30" s="37">
        <f t="shared" si="0"/>
        <v>41.163934426229503</v>
      </c>
      <c r="G30" s="20"/>
      <c r="H30" s="21"/>
      <c r="I30" s="13"/>
      <c r="J30" s="43" t="s">
        <v>181</v>
      </c>
      <c r="K30" s="44"/>
      <c r="L30" s="44">
        <v>6</v>
      </c>
      <c r="M30" s="44">
        <v>13</v>
      </c>
      <c r="N30" s="45">
        <f t="shared" si="1"/>
        <v>40.391420911528151</v>
      </c>
      <c r="O30" s="46">
        <f>SUM(N17:N30)/14</f>
        <v>39.864315679169032</v>
      </c>
      <c r="P30" s="13"/>
      <c r="Q30" s="13"/>
      <c r="R30" s="55" t="s">
        <v>182</v>
      </c>
      <c r="S30" s="56"/>
      <c r="T30" s="56">
        <v>7</v>
      </c>
      <c r="U30" s="56">
        <v>0</v>
      </c>
      <c r="V30" s="57">
        <f t="shared" si="2"/>
        <v>35.871428571428574</v>
      </c>
      <c r="W30" s="58">
        <f>SUM(V22:V30)/9</f>
        <v>36.880098012135441</v>
      </c>
    </row>
    <row r="31" spans="1:23" ht="19.5" thickBot="1" x14ac:dyDescent="0.35">
      <c r="A31" s="13"/>
      <c r="B31" s="43" t="s">
        <v>183</v>
      </c>
      <c r="C31" s="44"/>
      <c r="D31" s="44">
        <v>6</v>
      </c>
      <c r="E31" s="44">
        <v>12</v>
      </c>
      <c r="F31" s="45">
        <f t="shared" si="0"/>
        <v>40.5</v>
      </c>
      <c r="G31" s="46">
        <f>SUM(F18:F31)/14</f>
        <v>39.006244190020674</v>
      </c>
      <c r="H31" s="21"/>
      <c r="I31" s="47" t="s">
        <v>156</v>
      </c>
      <c r="J31" s="48" t="s">
        <v>184</v>
      </c>
      <c r="K31" s="49" t="s">
        <v>185</v>
      </c>
      <c r="L31" s="49">
        <v>8</v>
      </c>
      <c r="M31" s="49">
        <v>48</v>
      </c>
      <c r="N31" s="50">
        <f t="shared" si="1"/>
        <v>28.534090909090907</v>
      </c>
      <c r="O31" s="20"/>
      <c r="P31" s="13"/>
      <c r="Q31" s="59" t="s">
        <v>186</v>
      </c>
      <c r="R31" s="60" t="s">
        <v>187</v>
      </c>
      <c r="S31" s="61" t="s">
        <v>188</v>
      </c>
      <c r="T31" s="61">
        <v>7</v>
      </c>
      <c r="U31" s="61">
        <v>24</v>
      </c>
      <c r="V31" s="62">
        <f t="shared" si="2"/>
        <v>33.932432432432435</v>
      </c>
      <c r="W31" s="20"/>
    </row>
    <row r="32" spans="1:23" ht="19.5" thickBot="1" x14ac:dyDescent="0.35">
      <c r="A32" s="63" t="s">
        <v>156</v>
      </c>
      <c r="B32" s="48" t="s">
        <v>189</v>
      </c>
      <c r="C32" s="49" t="s">
        <v>190</v>
      </c>
      <c r="D32" s="49">
        <v>7</v>
      </c>
      <c r="E32" s="49">
        <v>38</v>
      </c>
      <c r="F32" s="50">
        <f t="shared" si="0"/>
        <v>32.895196506550214</v>
      </c>
      <c r="G32" s="20"/>
      <c r="H32" s="21"/>
      <c r="I32" s="51" t="s">
        <v>96</v>
      </c>
      <c r="J32" s="52" t="s">
        <v>191</v>
      </c>
      <c r="K32" s="53"/>
      <c r="L32" s="53">
        <v>6</v>
      </c>
      <c r="M32" s="53">
        <v>40</v>
      </c>
      <c r="N32" s="54">
        <f t="shared" si="1"/>
        <v>37.664999999999999</v>
      </c>
      <c r="O32" s="20"/>
      <c r="P32" s="13"/>
      <c r="Q32" s="64" t="s">
        <v>100</v>
      </c>
      <c r="R32" s="65" t="s">
        <v>192</v>
      </c>
      <c r="S32" s="66"/>
      <c r="T32" s="66">
        <v>6</v>
      </c>
      <c r="U32" s="66">
        <v>44</v>
      </c>
      <c r="V32" s="67">
        <f t="shared" si="2"/>
        <v>37.292079207920793</v>
      </c>
      <c r="W32" s="20"/>
    </row>
    <row r="33" spans="1:25" ht="18.75" x14ac:dyDescent="0.3">
      <c r="A33" s="63" t="s">
        <v>193</v>
      </c>
      <c r="B33" s="52" t="s">
        <v>194</v>
      </c>
      <c r="C33" s="53"/>
      <c r="D33" s="53">
        <v>6</v>
      </c>
      <c r="E33" s="53">
        <v>49</v>
      </c>
      <c r="F33" s="54">
        <f t="shared" si="0"/>
        <v>36.836185819070906</v>
      </c>
      <c r="G33" s="20"/>
      <c r="H33" s="21"/>
      <c r="I33" s="13"/>
      <c r="J33" s="52" t="s">
        <v>195</v>
      </c>
      <c r="K33" s="53"/>
      <c r="L33" s="53">
        <v>6</v>
      </c>
      <c r="M33" s="53">
        <v>13</v>
      </c>
      <c r="N33" s="54">
        <f t="shared" si="1"/>
        <v>40.391420911528151</v>
      </c>
      <c r="O33" s="20"/>
      <c r="P33" s="13"/>
      <c r="R33" s="65" t="s">
        <v>196</v>
      </c>
      <c r="S33" s="66"/>
      <c r="T33" s="66">
        <v>6</v>
      </c>
      <c r="U33" s="66">
        <v>42</v>
      </c>
      <c r="V33" s="67">
        <f t="shared" si="2"/>
        <v>37.477611940298509</v>
      </c>
      <c r="W33" s="20"/>
    </row>
    <row r="34" spans="1:25" ht="18.75" x14ac:dyDescent="0.3">
      <c r="B34" s="52" t="s">
        <v>197</v>
      </c>
      <c r="C34" s="53"/>
      <c r="D34" s="53">
        <v>6</v>
      </c>
      <c r="E34" s="53">
        <v>57</v>
      </c>
      <c r="F34" s="54">
        <f t="shared" si="0"/>
        <v>36.129496402877699</v>
      </c>
      <c r="G34" s="20"/>
      <c r="H34" s="21"/>
      <c r="I34" s="13"/>
      <c r="J34" s="52" t="s">
        <v>198</v>
      </c>
      <c r="K34" s="53"/>
      <c r="L34" s="53">
        <v>6</v>
      </c>
      <c r="M34" s="53">
        <v>34</v>
      </c>
      <c r="N34" s="54">
        <f t="shared" si="1"/>
        <v>38.238578680203048</v>
      </c>
      <c r="O34" s="20"/>
      <c r="P34" s="13"/>
      <c r="Q34" s="13"/>
      <c r="R34" s="65" t="s">
        <v>199</v>
      </c>
      <c r="S34" s="66"/>
      <c r="T34" s="66">
        <v>6</v>
      </c>
      <c r="U34" s="66">
        <v>38</v>
      </c>
      <c r="V34" s="67">
        <f t="shared" si="2"/>
        <v>37.854271356783919</v>
      </c>
      <c r="W34" s="20"/>
    </row>
    <row r="35" spans="1:25" ht="18.75" x14ac:dyDescent="0.3">
      <c r="A35" s="21"/>
      <c r="B35" s="52" t="s">
        <v>200</v>
      </c>
      <c r="C35" s="53"/>
      <c r="D35" s="53">
        <v>7</v>
      </c>
      <c r="E35" s="53">
        <v>4</v>
      </c>
      <c r="F35" s="54">
        <f t="shared" si="0"/>
        <v>35.533018867924525</v>
      </c>
      <c r="G35" s="20"/>
      <c r="H35" s="21"/>
      <c r="J35" s="52" t="s">
        <v>201</v>
      </c>
      <c r="K35" s="53"/>
      <c r="L35" s="53">
        <v>6</v>
      </c>
      <c r="M35" s="53">
        <v>26</v>
      </c>
      <c r="N35" s="54">
        <f t="shared" si="1"/>
        <v>39.031088082901555</v>
      </c>
      <c r="O35" s="20"/>
      <c r="P35" s="13"/>
      <c r="Q35" s="13"/>
      <c r="R35" s="65" t="s">
        <v>202</v>
      </c>
      <c r="S35" s="66"/>
      <c r="T35" s="66">
        <v>6</v>
      </c>
      <c r="U35" s="66">
        <v>42</v>
      </c>
      <c r="V35" s="67">
        <f t="shared" si="2"/>
        <v>37.477611940298509</v>
      </c>
      <c r="W35" s="20"/>
    </row>
    <row r="36" spans="1:25" ht="18.75" x14ac:dyDescent="0.3">
      <c r="A36" s="21"/>
      <c r="B36" s="52" t="s">
        <v>203</v>
      </c>
      <c r="C36" s="53"/>
      <c r="D36" s="53">
        <v>6</v>
      </c>
      <c r="E36" s="53">
        <v>44</v>
      </c>
      <c r="F36" s="54">
        <f t="shared" si="0"/>
        <v>37.292079207920793</v>
      </c>
      <c r="G36" s="20"/>
      <c r="H36" s="21"/>
      <c r="J36" s="52" t="s">
        <v>204</v>
      </c>
      <c r="K36" s="53"/>
      <c r="L36" s="53">
        <v>6</v>
      </c>
      <c r="M36" s="53">
        <v>29</v>
      </c>
      <c r="N36" s="54">
        <f t="shared" si="1"/>
        <v>38.730077120822621</v>
      </c>
      <c r="O36" s="20"/>
      <c r="P36" s="13"/>
      <c r="Q36" s="13"/>
      <c r="R36" s="65" t="s">
        <v>205</v>
      </c>
      <c r="S36" s="66"/>
      <c r="T36" s="66">
        <v>6</v>
      </c>
      <c r="U36" s="66">
        <v>48</v>
      </c>
      <c r="V36" s="67">
        <f t="shared" si="2"/>
        <v>36.926470588235297</v>
      </c>
      <c r="W36" s="20"/>
    </row>
    <row r="37" spans="1:25" ht="18.75" x14ac:dyDescent="0.3">
      <c r="A37" s="21"/>
      <c r="B37" s="52" t="s">
        <v>206</v>
      </c>
      <c r="C37" s="53"/>
      <c r="D37" s="53">
        <v>6</v>
      </c>
      <c r="E37" s="53">
        <v>44</v>
      </c>
      <c r="F37" s="54">
        <f t="shared" si="0"/>
        <v>37.292079207920793</v>
      </c>
      <c r="G37" s="20"/>
      <c r="H37" s="21"/>
      <c r="I37" s="68"/>
      <c r="J37" s="52" t="s">
        <v>207</v>
      </c>
      <c r="K37" s="69"/>
      <c r="L37" s="53">
        <v>6</v>
      </c>
      <c r="M37" s="53">
        <v>33</v>
      </c>
      <c r="N37" s="54">
        <f t="shared" si="1"/>
        <v>38.335877862595424</v>
      </c>
      <c r="O37" s="20"/>
      <c r="P37" s="13"/>
      <c r="Q37" s="13"/>
      <c r="R37" s="65" t="s">
        <v>208</v>
      </c>
      <c r="S37" s="66"/>
      <c r="T37" s="66">
        <v>6</v>
      </c>
      <c r="U37" s="66">
        <v>53</v>
      </c>
      <c r="V37" s="67">
        <f t="shared" si="2"/>
        <v>36.479418886198545</v>
      </c>
      <c r="W37" s="20"/>
    </row>
    <row r="38" spans="1:25" ht="19.5" thickBot="1" x14ac:dyDescent="0.35">
      <c r="A38" s="21"/>
      <c r="B38" s="52" t="s">
        <v>209</v>
      </c>
      <c r="C38" s="53"/>
      <c r="D38" s="53">
        <v>7</v>
      </c>
      <c r="E38" s="53">
        <v>15</v>
      </c>
      <c r="F38" s="54">
        <f t="shared" si="0"/>
        <v>34.634482758620692</v>
      </c>
      <c r="G38" s="20"/>
      <c r="H38" s="21"/>
      <c r="I38" s="13"/>
      <c r="J38" s="52" t="s">
        <v>210</v>
      </c>
      <c r="K38" s="53"/>
      <c r="L38" s="53">
        <v>6</v>
      </c>
      <c r="M38" s="53">
        <v>36</v>
      </c>
      <c r="N38" s="54">
        <f t="shared" si="1"/>
        <v>38.045454545454547</v>
      </c>
      <c r="O38" s="20"/>
      <c r="P38" s="13"/>
      <c r="Q38" s="13"/>
      <c r="R38" s="65" t="s">
        <v>211</v>
      </c>
      <c r="S38" s="66"/>
      <c r="T38" s="66">
        <v>6</v>
      </c>
      <c r="U38" s="66">
        <v>49</v>
      </c>
      <c r="V38" s="67">
        <f t="shared" si="2"/>
        <v>36.836185819070906</v>
      </c>
      <c r="W38" s="20"/>
    </row>
    <row r="39" spans="1:25" ht="19.5" thickBot="1" x14ac:dyDescent="0.35">
      <c r="A39" s="21"/>
      <c r="B39" s="52" t="s">
        <v>212</v>
      </c>
      <c r="C39" s="53"/>
      <c r="D39" s="53">
        <v>7</v>
      </c>
      <c r="E39" s="53">
        <v>0</v>
      </c>
      <c r="F39" s="54">
        <f t="shared" si="0"/>
        <v>35.871428571428574</v>
      </c>
      <c r="G39" s="20"/>
      <c r="H39" s="21"/>
      <c r="I39" s="13"/>
      <c r="J39" s="52" t="s">
        <v>213</v>
      </c>
      <c r="K39" s="53"/>
      <c r="L39" s="53">
        <v>6</v>
      </c>
      <c r="M39" s="53">
        <v>43</v>
      </c>
      <c r="N39" s="54">
        <f t="shared" si="1"/>
        <v>37.38461538461538</v>
      </c>
      <c r="O39" s="20"/>
      <c r="P39" s="13"/>
      <c r="R39" s="70" t="s">
        <v>214</v>
      </c>
      <c r="S39" s="71"/>
      <c r="T39" s="71">
        <v>7</v>
      </c>
      <c r="U39" s="71">
        <v>29</v>
      </c>
      <c r="V39" s="72">
        <f t="shared" si="2"/>
        <v>33.554565701559021</v>
      </c>
      <c r="W39" s="73">
        <f>SUM(V31:V39)/9</f>
        <v>36.425627541421996</v>
      </c>
    </row>
    <row r="40" spans="1:25" ht="18.75" x14ac:dyDescent="0.3">
      <c r="A40" s="21"/>
      <c r="B40" s="52" t="s">
        <v>215</v>
      </c>
      <c r="C40" s="53"/>
      <c r="D40" s="53">
        <v>7</v>
      </c>
      <c r="E40" s="53">
        <v>12</v>
      </c>
      <c r="F40" s="54">
        <f t="shared" si="0"/>
        <v>34.875</v>
      </c>
      <c r="G40" s="20"/>
      <c r="H40" s="21"/>
      <c r="I40" s="13"/>
      <c r="J40" s="52" t="s">
        <v>216</v>
      </c>
      <c r="K40" s="53"/>
      <c r="L40" s="53">
        <v>6</v>
      </c>
      <c r="M40" s="53">
        <v>44</v>
      </c>
      <c r="N40" s="54">
        <f t="shared" si="1"/>
        <v>37.292079207920793</v>
      </c>
      <c r="O40" s="20"/>
      <c r="P40" s="13"/>
      <c r="Q40" s="74" t="s">
        <v>217</v>
      </c>
      <c r="R40" s="75" t="s">
        <v>218</v>
      </c>
      <c r="S40" s="76" t="s">
        <v>219</v>
      </c>
      <c r="T40" s="76">
        <v>8</v>
      </c>
      <c r="U40" s="76">
        <v>21</v>
      </c>
      <c r="V40" s="77">
        <f t="shared" si="2"/>
        <v>30.071856287425152</v>
      </c>
      <c r="W40" s="20"/>
    </row>
    <row r="41" spans="1:25" ht="19.5" thickBot="1" x14ac:dyDescent="0.35">
      <c r="A41" s="21"/>
      <c r="B41" s="52" t="s">
        <v>220</v>
      </c>
      <c r="C41" s="53"/>
      <c r="D41" s="53">
        <v>6</v>
      </c>
      <c r="E41" s="53">
        <v>56</v>
      </c>
      <c r="F41" s="54">
        <f t="shared" si="0"/>
        <v>36.216346153846153</v>
      </c>
      <c r="G41" s="20"/>
      <c r="H41" s="21"/>
      <c r="I41" s="13"/>
      <c r="J41" s="52" t="s">
        <v>221</v>
      </c>
      <c r="K41" s="53"/>
      <c r="L41" s="53">
        <v>6</v>
      </c>
      <c r="M41" s="53">
        <v>56</v>
      </c>
      <c r="N41" s="54">
        <f t="shared" si="1"/>
        <v>36.216346153846153</v>
      </c>
      <c r="O41" s="20"/>
      <c r="P41" s="13"/>
      <c r="Q41" s="78" t="s">
        <v>222</v>
      </c>
      <c r="R41" s="79" t="s">
        <v>223</v>
      </c>
      <c r="S41" s="80"/>
      <c r="T41" s="80">
        <v>7</v>
      </c>
      <c r="U41" s="80">
        <v>8</v>
      </c>
      <c r="V41" s="81">
        <f t="shared" si="2"/>
        <v>35.200934579439249</v>
      </c>
      <c r="W41" s="20"/>
    </row>
    <row r="42" spans="1:25" ht="19.5" thickBot="1" x14ac:dyDescent="0.35">
      <c r="A42" s="21"/>
      <c r="B42" s="52" t="s">
        <v>224</v>
      </c>
      <c r="C42" s="53"/>
      <c r="D42" s="53">
        <v>7</v>
      </c>
      <c r="E42" s="53">
        <v>1</v>
      </c>
      <c r="F42" s="54">
        <f t="shared" si="0"/>
        <v>35.786223277909741</v>
      </c>
      <c r="G42" s="20"/>
      <c r="H42" s="21"/>
      <c r="I42" s="13"/>
      <c r="J42" s="52" t="s">
        <v>225</v>
      </c>
      <c r="K42" s="53"/>
      <c r="L42" s="53">
        <v>6</v>
      </c>
      <c r="M42" s="53">
        <v>20</v>
      </c>
      <c r="N42" s="54">
        <f t="shared" si="1"/>
        <v>39.647368421052633</v>
      </c>
      <c r="O42" s="20"/>
      <c r="P42" s="13"/>
      <c r="R42" s="79" t="s">
        <v>226</v>
      </c>
      <c r="S42" s="80"/>
      <c r="T42" s="80">
        <v>6</v>
      </c>
      <c r="U42" s="80">
        <v>58</v>
      </c>
      <c r="V42" s="81">
        <f t="shared" si="2"/>
        <v>36.043062200956932</v>
      </c>
      <c r="W42" s="20"/>
      <c r="Y42" s="82"/>
    </row>
    <row r="43" spans="1:25" ht="19.5" thickBot="1" x14ac:dyDescent="0.35">
      <c r="A43" s="21"/>
      <c r="B43" s="55" t="s">
        <v>227</v>
      </c>
      <c r="C43" s="56"/>
      <c r="D43" s="56">
        <v>6</v>
      </c>
      <c r="E43" s="56">
        <v>46</v>
      </c>
      <c r="F43" s="57">
        <f t="shared" si="0"/>
        <v>37.108374384236456</v>
      </c>
      <c r="G43" s="58">
        <f>SUM(F32:F43)/12</f>
        <v>35.872492596525547</v>
      </c>
      <c r="H43" s="21"/>
      <c r="I43" s="13"/>
      <c r="J43" s="52" t="s">
        <v>228</v>
      </c>
      <c r="K43" s="53"/>
      <c r="L43" s="53">
        <v>6</v>
      </c>
      <c r="M43" s="53">
        <v>30</v>
      </c>
      <c r="N43" s="54">
        <f t="shared" si="1"/>
        <v>38.630769230769232</v>
      </c>
      <c r="O43" s="20"/>
      <c r="P43" s="13"/>
      <c r="Q43" s="13"/>
      <c r="R43" s="79" t="s">
        <v>229</v>
      </c>
      <c r="S43" s="80"/>
      <c r="T43" s="80">
        <v>6</v>
      </c>
      <c r="U43" s="80">
        <v>55</v>
      </c>
      <c r="V43" s="81">
        <f t="shared" si="2"/>
        <v>36.303614457831323</v>
      </c>
      <c r="W43" s="20"/>
    </row>
    <row r="44" spans="1:25" ht="19.5" thickBot="1" x14ac:dyDescent="0.35">
      <c r="A44" s="59" t="s">
        <v>186</v>
      </c>
      <c r="B44" s="60" t="s">
        <v>230</v>
      </c>
      <c r="C44" s="61" t="s">
        <v>231</v>
      </c>
      <c r="D44" s="61">
        <v>8</v>
      </c>
      <c r="E44" s="61">
        <v>14</v>
      </c>
      <c r="F44" s="62">
        <f t="shared" si="0"/>
        <v>30.497975708502025</v>
      </c>
      <c r="G44" s="20"/>
      <c r="H44" s="21"/>
      <c r="I44" s="13"/>
      <c r="J44" s="55" t="s">
        <v>232</v>
      </c>
      <c r="K44" s="56"/>
      <c r="L44" s="56">
        <v>6</v>
      </c>
      <c r="M44" s="56">
        <v>20</v>
      </c>
      <c r="N44" s="57">
        <f t="shared" si="1"/>
        <v>39.647368421052633</v>
      </c>
      <c r="O44" s="58">
        <f t="shared" ref="O44" si="3">SUM(N31:N44)/14</f>
        <v>37.699295352275215</v>
      </c>
      <c r="P44" s="13"/>
      <c r="Q44" s="13"/>
      <c r="R44" s="79" t="s">
        <v>233</v>
      </c>
      <c r="S44" s="80"/>
      <c r="T44" s="80">
        <v>7</v>
      </c>
      <c r="U44" s="80">
        <v>23</v>
      </c>
      <c r="V44" s="81">
        <f t="shared" si="2"/>
        <v>34.009029345372461</v>
      </c>
      <c r="W44" s="20"/>
      <c r="Y44" s="82"/>
    </row>
    <row r="45" spans="1:25" ht="19.5" thickBot="1" x14ac:dyDescent="0.35">
      <c r="A45" s="64" t="s">
        <v>96</v>
      </c>
      <c r="B45" s="65" t="s">
        <v>234</v>
      </c>
      <c r="C45" s="66"/>
      <c r="D45" s="66">
        <v>6</v>
      </c>
      <c r="E45" s="66">
        <v>34</v>
      </c>
      <c r="F45" s="67">
        <f t="shared" si="0"/>
        <v>38.238578680203048</v>
      </c>
      <c r="G45" s="20"/>
      <c r="H45" s="21"/>
      <c r="I45" s="59" t="s">
        <v>186</v>
      </c>
      <c r="J45" s="60" t="s">
        <v>235</v>
      </c>
      <c r="K45" s="61" t="s">
        <v>236</v>
      </c>
      <c r="L45" s="61">
        <v>7</v>
      </c>
      <c r="M45" s="61">
        <v>11</v>
      </c>
      <c r="N45" s="62">
        <f t="shared" si="1"/>
        <v>34.955916473317863</v>
      </c>
      <c r="O45" s="20"/>
      <c r="P45" s="13"/>
      <c r="Q45" s="13"/>
      <c r="R45" s="79" t="s">
        <v>237</v>
      </c>
      <c r="S45" s="80"/>
      <c r="T45" s="80">
        <v>7</v>
      </c>
      <c r="U45" s="80">
        <v>35</v>
      </c>
      <c r="V45" s="81">
        <f t="shared" si="2"/>
        <v>33.112087912087908</v>
      </c>
      <c r="W45" s="20"/>
    </row>
    <row r="46" spans="1:25" ht="19.5" thickBot="1" x14ac:dyDescent="0.35">
      <c r="B46" s="65" t="s">
        <v>238</v>
      </c>
      <c r="C46" s="66"/>
      <c r="D46" s="66">
        <v>6</v>
      </c>
      <c r="E46" s="66">
        <v>47</v>
      </c>
      <c r="F46" s="67">
        <f t="shared" si="0"/>
        <v>37.017199017199019</v>
      </c>
      <c r="G46" s="20"/>
      <c r="H46" s="21"/>
      <c r="I46" s="64" t="s">
        <v>96</v>
      </c>
      <c r="J46" s="65" t="s">
        <v>239</v>
      </c>
      <c r="K46" s="66"/>
      <c r="L46" s="66">
        <v>7</v>
      </c>
      <c r="M46" s="66">
        <v>11</v>
      </c>
      <c r="N46" s="67">
        <f t="shared" si="1"/>
        <v>34.955916473317863</v>
      </c>
      <c r="O46" s="20"/>
      <c r="P46" s="13"/>
      <c r="Q46" s="13"/>
      <c r="R46" s="79" t="s">
        <v>240</v>
      </c>
      <c r="S46" s="80"/>
      <c r="T46" s="80">
        <v>7</v>
      </c>
      <c r="U46" s="80">
        <v>21</v>
      </c>
      <c r="V46" s="81">
        <f t="shared" si="2"/>
        <v>34.163265306122447</v>
      </c>
      <c r="W46" s="20"/>
    </row>
    <row r="47" spans="1:25" ht="19.5" thickBot="1" x14ac:dyDescent="0.35">
      <c r="B47" s="65" t="s">
        <v>241</v>
      </c>
      <c r="C47" s="66"/>
      <c r="D47" s="66">
        <v>6</v>
      </c>
      <c r="E47" s="66">
        <v>57</v>
      </c>
      <c r="F47" s="67">
        <f t="shared" si="0"/>
        <v>36.129496402877699</v>
      </c>
      <c r="G47" s="20"/>
      <c r="H47" s="21"/>
      <c r="I47" s="13"/>
      <c r="J47" s="65" t="s">
        <v>242</v>
      </c>
      <c r="K47" s="66"/>
      <c r="L47" s="66">
        <v>6</v>
      </c>
      <c r="M47" s="66">
        <v>44</v>
      </c>
      <c r="N47" s="67">
        <f t="shared" si="1"/>
        <v>37.292079207920793</v>
      </c>
      <c r="O47" s="20"/>
      <c r="P47" s="13"/>
      <c r="Q47" s="13"/>
      <c r="R47" s="83" t="s">
        <v>243</v>
      </c>
      <c r="S47" s="84"/>
      <c r="T47" s="84">
        <v>6</v>
      </c>
      <c r="U47" s="84">
        <v>59</v>
      </c>
      <c r="V47" s="85">
        <f t="shared" si="2"/>
        <v>35.957040572792366</v>
      </c>
      <c r="W47" s="86">
        <f>SUM(V40:V47)/8</f>
        <v>34.357611332753478</v>
      </c>
    </row>
    <row r="48" spans="1:25" ht="18.75" x14ac:dyDescent="0.3">
      <c r="A48" s="21"/>
      <c r="B48" s="65" t="s">
        <v>244</v>
      </c>
      <c r="C48" s="66"/>
      <c r="D48" s="66">
        <v>6</v>
      </c>
      <c r="E48" s="66">
        <v>16</v>
      </c>
      <c r="F48" s="67">
        <f t="shared" si="0"/>
        <v>40.069148936170208</v>
      </c>
      <c r="G48" s="20"/>
      <c r="H48" s="21"/>
      <c r="I48" s="13"/>
      <c r="J48" s="65" t="s">
        <v>245</v>
      </c>
      <c r="K48" s="66"/>
      <c r="L48" s="66">
        <v>6</v>
      </c>
      <c r="M48" s="66">
        <v>28</v>
      </c>
      <c r="N48" s="67">
        <f t="shared" si="1"/>
        <v>38.829896907216501</v>
      </c>
      <c r="O48" s="20"/>
      <c r="P48" s="13"/>
      <c r="Q48" s="87" t="s">
        <v>246</v>
      </c>
      <c r="R48" s="88" t="s">
        <v>247</v>
      </c>
      <c r="S48" s="89" t="s">
        <v>248</v>
      </c>
      <c r="T48" s="89">
        <v>7</v>
      </c>
      <c r="U48" s="89">
        <v>57</v>
      </c>
      <c r="V48" s="90">
        <f t="shared" si="2"/>
        <v>31.584905660377355</v>
      </c>
      <c r="W48" s="20"/>
    </row>
    <row r="49" spans="1:26" ht="19.5" thickBot="1" x14ac:dyDescent="0.35">
      <c r="A49" s="21"/>
      <c r="B49" s="65" t="s">
        <v>249</v>
      </c>
      <c r="C49" s="66"/>
      <c r="D49" s="66">
        <v>7</v>
      </c>
      <c r="E49" s="66">
        <v>28</v>
      </c>
      <c r="F49" s="67">
        <f t="shared" si="0"/>
        <v>33.629464285714285</v>
      </c>
      <c r="G49" s="20"/>
      <c r="H49" s="21"/>
      <c r="J49" s="65" t="s">
        <v>250</v>
      </c>
      <c r="K49" s="66"/>
      <c r="L49" s="66">
        <v>6</v>
      </c>
      <c r="M49" s="66">
        <v>33</v>
      </c>
      <c r="N49" s="67">
        <f t="shared" si="1"/>
        <v>38.335877862595424</v>
      </c>
      <c r="O49" s="20"/>
      <c r="P49" s="13"/>
      <c r="Q49" s="91" t="s">
        <v>251</v>
      </c>
      <c r="R49" s="92" t="s">
        <v>252</v>
      </c>
      <c r="S49" s="93"/>
      <c r="T49" s="93">
        <v>6</v>
      </c>
      <c r="U49" s="93">
        <v>17</v>
      </c>
      <c r="V49" s="94">
        <f t="shared" si="2"/>
        <v>39.962864721485417</v>
      </c>
      <c r="W49" s="20"/>
    </row>
    <row r="50" spans="1:26" ht="18.75" x14ac:dyDescent="0.3">
      <c r="A50" s="21"/>
      <c r="B50" s="65" t="s">
        <v>253</v>
      </c>
      <c r="C50" s="66"/>
      <c r="D50" s="66">
        <v>6</v>
      </c>
      <c r="E50" s="66">
        <v>52</v>
      </c>
      <c r="F50" s="67">
        <f t="shared" si="0"/>
        <v>36.567961165048544</v>
      </c>
      <c r="G50" s="20"/>
      <c r="H50" s="21"/>
      <c r="J50" s="65" t="s">
        <v>254</v>
      </c>
      <c r="K50" s="66"/>
      <c r="L50" s="66">
        <v>6</v>
      </c>
      <c r="M50" s="66">
        <v>55</v>
      </c>
      <c r="N50" s="67">
        <f t="shared" si="1"/>
        <v>36.303614457831323</v>
      </c>
      <c r="O50" s="20"/>
      <c r="P50" s="13"/>
      <c r="Q50" s="13"/>
      <c r="R50" s="92" t="s">
        <v>255</v>
      </c>
      <c r="S50" s="93"/>
      <c r="T50" s="93">
        <v>6</v>
      </c>
      <c r="U50" s="93">
        <v>41</v>
      </c>
      <c r="V50" s="94">
        <f t="shared" si="2"/>
        <v>37.571072319201996</v>
      </c>
      <c r="W50" s="20"/>
    </row>
    <row r="51" spans="1:26" ht="18.75" x14ac:dyDescent="0.3">
      <c r="A51" s="21"/>
      <c r="B51" s="65" t="s">
        <v>256</v>
      </c>
      <c r="C51" s="66"/>
      <c r="D51" s="66">
        <v>6</v>
      </c>
      <c r="E51" s="66">
        <v>52</v>
      </c>
      <c r="F51" s="67">
        <f t="shared" si="0"/>
        <v>36.567961165048544</v>
      </c>
      <c r="G51" s="20"/>
      <c r="H51" s="21"/>
      <c r="I51" s="13"/>
      <c r="J51" s="65" t="s">
        <v>257</v>
      </c>
      <c r="K51" s="66"/>
      <c r="L51" s="66">
        <v>6</v>
      </c>
      <c r="M51" s="66">
        <v>43</v>
      </c>
      <c r="N51" s="67">
        <f t="shared" si="1"/>
        <v>37.38461538461538</v>
      </c>
      <c r="O51" s="20"/>
      <c r="P51" s="13"/>
      <c r="Q51" s="13"/>
      <c r="R51" s="92" t="s">
        <v>258</v>
      </c>
      <c r="S51" s="93"/>
      <c r="T51" s="93">
        <v>7</v>
      </c>
      <c r="U51" s="93">
        <v>6</v>
      </c>
      <c r="V51" s="94">
        <f t="shared" si="2"/>
        <v>35.366197183098592</v>
      </c>
      <c r="W51" s="20"/>
    </row>
    <row r="52" spans="1:26" ht="18.75" x14ac:dyDescent="0.3">
      <c r="A52" s="21"/>
      <c r="B52" s="65" t="s">
        <v>259</v>
      </c>
      <c r="C52" s="66"/>
      <c r="D52" s="66">
        <v>6</v>
      </c>
      <c r="E52" s="66">
        <v>23</v>
      </c>
      <c r="F52" s="67">
        <f t="shared" si="0"/>
        <v>39.336814621409928</v>
      </c>
      <c r="G52" s="20"/>
      <c r="H52" s="21"/>
      <c r="I52" s="13"/>
      <c r="J52" s="65" t="s">
        <v>260</v>
      </c>
      <c r="K52" s="66"/>
      <c r="L52" s="66">
        <v>6</v>
      </c>
      <c r="M52" s="66">
        <v>38</v>
      </c>
      <c r="N52" s="67">
        <f t="shared" si="1"/>
        <v>37.854271356783919</v>
      </c>
      <c r="O52" s="20"/>
      <c r="P52" s="13"/>
      <c r="Q52" s="13"/>
      <c r="R52" s="92" t="s">
        <v>261</v>
      </c>
      <c r="S52" s="93"/>
      <c r="T52" s="93">
        <v>6</v>
      </c>
      <c r="U52" s="93">
        <v>50</v>
      </c>
      <c r="V52" s="94">
        <f t="shared" si="2"/>
        <v>36.74634146341463</v>
      </c>
      <c r="W52" s="20"/>
    </row>
    <row r="53" spans="1:26" ht="18.75" x14ac:dyDescent="0.3">
      <c r="A53" s="21"/>
      <c r="B53" s="65" t="s">
        <v>262</v>
      </c>
      <c r="C53" s="66"/>
      <c r="D53" s="66">
        <v>6</v>
      </c>
      <c r="E53" s="66">
        <v>20</v>
      </c>
      <c r="F53" s="67">
        <f t="shared" si="0"/>
        <v>39.647368421052633</v>
      </c>
      <c r="G53" s="20"/>
      <c r="H53" s="21"/>
      <c r="I53" s="13"/>
      <c r="J53" s="65" t="s">
        <v>263</v>
      </c>
      <c r="K53" s="66"/>
      <c r="L53" s="66">
        <v>7</v>
      </c>
      <c r="M53" s="66">
        <v>0</v>
      </c>
      <c r="N53" s="67">
        <f t="shared" si="1"/>
        <v>35.871428571428574</v>
      </c>
      <c r="O53" s="20"/>
      <c r="P53" s="13"/>
      <c r="Q53" s="13"/>
      <c r="R53" s="92" t="s">
        <v>264</v>
      </c>
      <c r="S53" s="93"/>
      <c r="T53" s="93">
        <v>6</v>
      </c>
      <c r="U53" s="93">
        <v>23</v>
      </c>
      <c r="V53" s="94">
        <f t="shared" si="2"/>
        <v>39.336814621409928</v>
      </c>
      <c r="W53" s="20"/>
    </row>
    <row r="54" spans="1:26" ht="18.75" x14ac:dyDescent="0.3">
      <c r="A54" s="21"/>
      <c r="B54" s="65" t="s">
        <v>265</v>
      </c>
      <c r="C54" s="66"/>
      <c r="D54" s="66">
        <v>6</v>
      </c>
      <c r="E54" s="66">
        <v>5</v>
      </c>
      <c r="F54" s="67">
        <f t="shared" si="0"/>
        <v>41.276712328767118</v>
      </c>
      <c r="G54" s="20"/>
      <c r="H54" s="21"/>
      <c r="I54" s="13"/>
      <c r="J54" s="65" t="s">
        <v>266</v>
      </c>
      <c r="K54" s="66"/>
      <c r="L54" s="66">
        <v>6</v>
      </c>
      <c r="M54" s="66">
        <v>11</v>
      </c>
      <c r="N54" s="67">
        <f t="shared" si="1"/>
        <v>40.609164420485179</v>
      </c>
      <c r="O54" s="20"/>
      <c r="P54" s="13"/>
      <c r="Q54" s="13"/>
      <c r="R54" s="92" t="s">
        <v>267</v>
      </c>
      <c r="S54" s="93"/>
      <c r="T54" s="93">
        <v>6</v>
      </c>
      <c r="U54" s="93">
        <v>29</v>
      </c>
      <c r="V54" s="94">
        <f t="shared" si="2"/>
        <v>38.730077120822621</v>
      </c>
      <c r="W54" s="20"/>
    </row>
    <row r="55" spans="1:26" ht="18.75" x14ac:dyDescent="0.3">
      <c r="B55" s="65" t="s">
        <v>268</v>
      </c>
      <c r="C55" s="66"/>
      <c r="D55" s="66">
        <v>6</v>
      </c>
      <c r="E55" s="66">
        <v>13</v>
      </c>
      <c r="F55" s="67">
        <f t="shared" si="0"/>
        <v>40.391420911528151</v>
      </c>
      <c r="G55" s="20"/>
      <c r="H55" s="21"/>
      <c r="I55" s="13"/>
      <c r="J55" s="65" t="s">
        <v>269</v>
      </c>
      <c r="K55" s="66"/>
      <c r="L55" s="66">
        <v>6</v>
      </c>
      <c r="M55" s="66">
        <v>6</v>
      </c>
      <c r="N55" s="67">
        <f t="shared" si="1"/>
        <v>41.163934426229503</v>
      </c>
      <c r="O55" s="20"/>
      <c r="P55" s="13"/>
      <c r="Q55" s="13"/>
      <c r="R55" s="92" t="s">
        <v>270</v>
      </c>
      <c r="S55" s="93"/>
      <c r="T55" s="93">
        <v>6</v>
      </c>
      <c r="U55" s="93">
        <v>54</v>
      </c>
      <c r="V55" s="94">
        <f t="shared" si="2"/>
        <v>36.391304347826086</v>
      </c>
      <c r="W55" s="20"/>
    </row>
    <row r="56" spans="1:26" ht="19.5" thickBot="1" x14ac:dyDescent="0.35">
      <c r="B56" s="65" t="s">
        <v>271</v>
      </c>
      <c r="C56" s="66"/>
      <c r="D56" s="66">
        <v>6</v>
      </c>
      <c r="E56" s="66">
        <v>32</v>
      </c>
      <c r="F56" s="67">
        <f t="shared" si="0"/>
        <v>38.433673469387749</v>
      </c>
      <c r="G56" s="20"/>
      <c r="H56" s="21"/>
      <c r="I56" s="13"/>
      <c r="J56" s="65" t="s">
        <v>272</v>
      </c>
      <c r="K56" s="66"/>
      <c r="L56" s="66">
        <v>6</v>
      </c>
      <c r="M56" s="66">
        <v>12</v>
      </c>
      <c r="N56" s="67">
        <f t="shared" si="1"/>
        <v>40.5</v>
      </c>
      <c r="O56" s="20"/>
      <c r="P56" s="13"/>
      <c r="Q56" s="13"/>
      <c r="R56" s="92" t="s">
        <v>273</v>
      </c>
      <c r="S56" s="93"/>
      <c r="T56" s="93">
        <v>6</v>
      </c>
      <c r="U56" s="93">
        <v>58</v>
      </c>
      <c r="V56" s="94">
        <f t="shared" si="2"/>
        <v>36.043062200956932</v>
      </c>
      <c r="W56" s="20"/>
    </row>
    <row r="57" spans="1:26" ht="19.5" thickBot="1" x14ac:dyDescent="0.35">
      <c r="A57" s="21"/>
      <c r="B57" s="70" t="s">
        <v>274</v>
      </c>
      <c r="C57" s="71"/>
      <c r="D57" s="71">
        <v>6</v>
      </c>
      <c r="E57" s="71">
        <v>31</v>
      </c>
      <c r="F57" s="72">
        <f t="shared" si="0"/>
        <v>38.531969309462916</v>
      </c>
      <c r="G57" s="73">
        <f>SUM(F44:F57)/14</f>
        <v>37.595410315883711</v>
      </c>
      <c r="H57" s="21"/>
      <c r="J57" s="65" t="s">
        <v>275</v>
      </c>
      <c r="K57" s="66"/>
      <c r="L57" s="66">
        <v>6</v>
      </c>
      <c r="M57" s="66">
        <v>15</v>
      </c>
      <c r="N57" s="67">
        <f t="shared" si="1"/>
        <v>40.176000000000002</v>
      </c>
      <c r="P57" s="13"/>
      <c r="Q57" s="13"/>
      <c r="R57" s="95" t="s">
        <v>276</v>
      </c>
      <c r="S57" s="96"/>
      <c r="T57" s="96">
        <v>7</v>
      </c>
      <c r="U57" s="96">
        <v>2</v>
      </c>
      <c r="V57" s="97">
        <f t="shared" si="2"/>
        <v>35.701421800947863</v>
      </c>
      <c r="W57" s="98">
        <f>SUM(V48:V57)/10</f>
        <v>36.74340614395414</v>
      </c>
    </row>
    <row r="58" spans="1:26" ht="19.5" thickBot="1" x14ac:dyDescent="0.35">
      <c r="A58" s="74" t="s">
        <v>217</v>
      </c>
      <c r="B58" s="75" t="s">
        <v>277</v>
      </c>
      <c r="C58" s="76" t="s">
        <v>278</v>
      </c>
      <c r="D58" s="76">
        <v>7</v>
      </c>
      <c r="E58" s="76">
        <v>14</v>
      </c>
      <c r="F58" s="77">
        <f t="shared" si="0"/>
        <v>34.714285714285715</v>
      </c>
      <c r="G58" s="20"/>
      <c r="H58" s="21"/>
      <c r="J58" s="70" t="s">
        <v>279</v>
      </c>
      <c r="K58" s="71"/>
      <c r="L58" s="71">
        <v>6</v>
      </c>
      <c r="M58" s="71">
        <v>8</v>
      </c>
      <c r="N58" s="72">
        <f t="shared" si="1"/>
        <v>40.940217391304344</v>
      </c>
      <c r="O58" s="73">
        <f>SUM(N45:N58)/14</f>
        <v>38.226638066646181</v>
      </c>
      <c r="P58" s="13"/>
      <c r="Q58" s="13"/>
      <c r="R58" s="21"/>
      <c r="S58" s="21"/>
      <c r="T58" s="21"/>
      <c r="U58" s="21"/>
      <c r="V58" s="99"/>
      <c r="W58" s="21"/>
    </row>
    <row r="59" spans="1:26" ht="19.5" thickBot="1" x14ac:dyDescent="0.35">
      <c r="A59" s="78" t="s">
        <v>96</v>
      </c>
      <c r="B59" s="79" t="s">
        <v>280</v>
      </c>
      <c r="C59" s="80"/>
      <c r="D59" s="80">
        <v>6</v>
      </c>
      <c r="E59" s="80">
        <v>30</v>
      </c>
      <c r="F59" s="81">
        <f t="shared" si="0"/>
        <v>38.630769230769232</v>
      </c>
      <c r="G59" s="20"/>
      <c r="H59" s="21"/>
      <c r="I59" s="74" t="s">
        <v>217</v>
      </c>
      <c r="J59" s="75" t="s">
        <v>281</v>
      </c>
      <c r="K59" s="76" t="s">
        <v>282</v>
      </c>
      <c r="L59" s="76">
        <v>7</v>
      </c>
      <c r="M59" s="76">
        <v>30</v>
      </c>
      <c r="N59" s="77">
        <f t="shared" si="1"/>
        <v>33.479999999999997</v>
      </c>
      <c r="O59" s="20"/>
      <c r="P59" s="13"/>
      <c r="Q59" s="13"/>
      <c r="R59" s="100" t="s">
        <v>283</v>
      </c>
      <c r="S59" s="100"/>
      <c r="T59" s="100"/>
      <c r="U59" s="100"/>
      <c r="V59" s="100"/>
      <c r="W59" s="100"/>
    </row>
    <row r="60" spans="1:26" ht="19.5" thickBot="1" x14ac:dyDescent="0.35">
      <c r="A60" s="21"/>
      <c r="B60" s="79" t="s">
        <v>284</v>
      </c>
      <c r="C60" s="80"/>
      <c r="D60" s="80">
        <v>6</v>
      </c>
      <c r="E60" s="80">
        <v>23</v>
      </c>
      <c r="F60" s="81">
        <f t="shared" si="0"/>
        <v>39.336814621409928</v>
      </c>
      <c r="G60" s="20"/>
      <c r="H60" s="21"/>
      <c r="I60" s="78" t="s">
        <v>98</v>
      </c>
      <c r="J60" s="79" t="s">
        <v>285</v>
      </c>
      <c r="K60" s="80"/>
      <c r="L60" s="80">
        <v>6</v>
      </c>
      <c r="M60" s="80">
        <v>51</v>
      </c>
      <c r="N60" s="81">
        <f t="shared" si="1"/>
        <v>36.656934306569347</v>
      </c>
      <c r="O60" s="20"/>
      <c r="P60" s="13"/>
      <c r="Q60" s="13"/>
      <c r="R60" s="101"/>
      <c r="S60" s="102" t="s">
        <v>286</v>
      </c>
      <c r="T60" s="102" t="s">
        <v>287</v>
      </c>
      <c r="U60" s="102" t="s">
        <v>288</v>
      </c>
      <c r="V60" s="102" t="s">
        <v>289</v>
      </c>
      <c r="W60" s="102" t="s">
        <v>290</v>
      </c>
    </row>
    <row r="61" spans="1:26" ht="18.75" x14ac:dyDescent="0.3">
      <c r="A61" s="21"/>
      <c r="B61" s="79" t="s">
        <v>291</v>
      </c>
      <c r="C61" s="80"/>
      <c r="D61" s="80">
        <v>6</v>
      </c>
      <c r="E61" s="80">
        <v>27</v>
      </c>
      <c r="F61" s="81">
        <f t="shared" si="0"/>
        <v>38.930232558139537</v>
      </c>
      <c r="G61" s="20"/>
      <c r="H61" s="21"/>
      <c r="I61" s="13"/>
      <c r="J61" s="79" t="s">
        <v>292</v>
      </c>
      <c r="K61" s="80"/>
      <c r="L61" s="80">
        <v>6</v>
      </c>
      <c r="M61" s="80">
        <v>38</v>
      </c>
      <c r="N61" s="81">
        <f t="shared" si="1"/>
        <v>37.854271356783919</v>
      </c>
      <c r="O61" s="20"/>
      <c r="P61" s="13"/>
      <c r="Q61" s="13"/>
      <c r="R61" s="103" t="s">
        <v>89</v>
      </c>
      <c r="S61" s="103">
        <f>14+13+9</f>
        <v>36</v>
      </c>
      <c r="T61" s="104">
        <f>G17</f>
        <v>40.610220368841247</v>
      </c>
      <c r="U61" s="104">
        <f>O16</f>
        <v>38.016302606995424</v>
      </c>
      <c r="V61" s="104">
        <f>W12</f>
        <v>39.053112813148765</v>
      </c>
      <c r="W61" s="104">
        <f t="shared" ref="W61:W66" si="4">(X61+Y61+Z61)/S61</f>
        <v>39.284250954807135</v>
      </c>
      <c r="X61" s="82">
        <f>SUM(F4:F17)</f>
        <v>568.5430851637775</v>
      </c>
      <c r="Y61" s="82">
        <f>SUM(N4:N16)</f>
        <v>494.21193389094049</v>
      </c>
      <c r="Z61" s="82">
        <f>SUM(V4:V12)</f>
        <v>351.47801531833886</v>
      </c>
    </row>
    <row r="62" spans="1:26" ht="18.75" x14ac:dyDescent="0.3">
      <c r="A62" s="21"/>
      <c r="B62" s="79" t="s">
        <v>293</v>
      </c>
      <c r="C62" s="80"/>
      <c r="D62" s="80">
        <v>6</v>
      </c>
      <c r="E62" s="80">
        <v>32</v>
      </c>
      <c r="F62" s="81">
        <f t="shared" si="0"/>
        <v>38.433673469387749</v>
      </c>
      <c r="G62" s="20"/>
      <c r="H62" s="21"/>
      <c r="I62" s="13"/>
      <c r="J62" s="79" t="s">
        <v>294</v>
      </c>
      <c r="K62" s="80"/>
      <c r="L62" s="80">
        <v>6</v>
      </c>
      <c r="M62" s="80">
        <v>33</v>
      </c>
      <c r="N62" s="81">
        <f t="shared" si="1"/>
        <v>38.335877862595424</v>
      </c>
      <c r="O62" s="20"/>
      <c r="P62" s="13"/>
      <c r="Q62" s="13"/>
      <c r="R62" s="105" t="s">
        <v>125</v>
      </c>
      <c r="S62" s="105">
        <f>14+14+9</f>
        <v>37</v>
      </c>
      <c r="T62" s="106">
        <f>G31</f>
        <v>39.006244190020674</v>
      </c>
      <c r="U62" s="106">
        <f>O30</f>
        <v>39.864315679169032</v>
      </c>
      <c r="V62" s="106">
        <f>W21</f>
        <v>37.771384982369568</v>
      </c>
      <c r="W62" s="106">
        <f t="shared" si="4"/>
        <v>39.030548729999516</v>
      </c>
      <c r="X62" s="82">
        <f>SUM(F18:F31)</f>
        <v>546.08741866028947</v>
      </c>
      <c r="Y62" s="82">
        <f>SUM(N17:N30)</f>
        <v>558.10041950836649</v>
      </c>
      <c r="Z62" s="82">
        <f>SUM(V13:V21)</f>
        <v>339.94246484132611</v>
      </c>
    </row>
    <row r="63" spans="1:26" ht="18.75" x14ac:dyDescent="0.3">
      <c r="A63" s="21"/>
      <c r="B63" s="79" t="s">
        <v>295</v>
      </c>
      <c r="C63" s="80"/>
      <c r="D63" s="80">
        <v>6</v>
      </c>
      <c r="E63" s="80">
        <v>16</v>
      </c>
      <c r="F63" s="81">
        <f t="shared" si="0"/>
        <v>40.069148936170208</v>
      </c>
      <c r="G63" s="20"/>
      <c r="H63" s="21"/>
      <c r="I63" s="13"/>
      <c r="J63" s="79" t="s">
        <v>296</v>
      </c>
      <c r="K63" s="80"/>
      <c r="L63" s="80">
        <v>6</v>
      </c>
      <c r="M63" s="80">
        <v>44</v>
      </c>
      <c r="N63" s="81">
        <f t="shared" si="1"/>
        <v>37.292079207920793</v>
      </c>
      <c r="O63" s="20"/>
      <c r="P63" s="13"/>
      <c r="Q63" s="13"/>
      <c r="R63" s="107" t="s">
        <v>156</v>
      </c>
      <c r="S63" s="107">
        <f>12+14+9</f>
        <v>35</v>
      </c>
      <c r="T63" s="108">
        <f>G43</f>
        <v>35.872492596525547</v>
      </c>
      <c r="U63" s="108">
        <f>O44</f>
        <v>37.699295352275215</v>
      </c>
      <c r="V63" s="108">
        <f>W30</f>
        <v>36.880098012135441</v>
      </c>
      <c r="W63" s="108">
        <f t="shared" si="4"/>
        <v>36.862312234267961</v>
      </c>
      <c r="X63" s="82">
        <f>SUM(F32:F43)</f>
        <v>430.46991115830656</v>
      </c>
      <c r="Y63" s="82">
        <f>SUM(N31:N44)</f>
        <v>527.790134931853</v>
      </c>
      <c r="Z63" s="82">
        <f>SUM(V22:V30)</f>
        <v>331.92088210921895</v>
      </c>
    </row>
    <row r="64" spans="1:26" ht="18.75" x14ac:dyDescent="0.3">
      <c r="A64" s="21"/>
      <c r="B64" s="79" t="s">
        <v>297</v>
      </c>
      <c r="C64" s="80"/>
      <c r="D64" s="80">
        <v>6</v>
      </c>
      <c r="E64" s="80">
        <v>37</v>
      </c>
      <c r="F64" s="81">
        <f t="shared" si="0"/>
        <v>37.949622166246854</v>
      </c>
      <c r="G64" s="20"/>
      <c r="H64" s="21"/>
      <c r="I64" s="13"/>
      <c r="J64" s="79" t="s">
        <v>298</v>
      </c>
      <c r="K64" s="80"/>
      <c r="L64" s="80">
        <v>6</v>
      </c>
      <c r="M64" s="80">
        <v>43</v>
      </c>
      <c r="N64" s="81">
        <f t="shared" si="1"/>
        <v>37.38461538461538</v>
      </c>
      <c r="O64" s="20"/>
      <c r="P64" s="13"/>
      <c r="Q64" s="13"/>
      <c r="R64" s="109" t="s">
        <v>186</v>
      </c>
      <c r="S64" s="109">
        <f>14+14+9</f>
        <v>37</v>
      </c>
      <c r="T64" s="110">
        <f>G57</f>
        <v>37.595410315883711</v>
      </c>
      <c r="U64" s="110">
        <f>O58</f>
        <v>38.226638066646181</v>
      </c>
      <c r="V64" s="110">
        <f>W39</f>
        <v>36.425627541421996</v>
      </c>
      <c r="W64" s="110">
        <f t="shared" si="4"/>
        <v>37.549711492654502</v>
      </c>
      <c r="X64" s="82">
        <f>SUM(F44:F57)</f>
        <v>526.33574442237193</v>
      </c>
      <c r="Y64" s="82">
        <f>SUM(N45:N58)</f>
        <v>535.17293293304658</v>
      </c>
      <c r="Z64" s="82">
        <f>SUM(V31:V39)</f>
        <v>327.83064787279795</v>
      </c>
    </row>
    <row r="65" spans="1:27" ht="18.75" x14ac:dyDescent="0.3">
      <c r="A65" s="21"/>
      <c r="B65" s="79" t="s">
        <v>299</v>
      </c>
      <c r="C65" s="80"/>
      <c r="D65" s="80">
        <v>6</v>
      </c>
      <c r="E65" s="80">
        <v>36</v>
      </c>
      <c r="F65" s="81">
        <f t="shared" si="0"/>
        <v>38.045454545454547</v>
      </c>
      <c r="G65" s="20"/>
      <c r="H65" s="21"/>
      <c r="I65" s="13"/>
      <c r="J65" s="79" t="s">
        <v>300</v>
      </c>
      <c r="K65" s="80"/>
      <c r="L65" s="80">
        <v>6</v>
      </c>
      <c r="M65" s="80">
        <v>35</v>
      </c>
      <c r="N65" s="81">
        <f t="shared" si="1"/>
        <v>38.141772151898728</v>
      </c>
      <c r="O65" s="20"/>
      <c r="P65" s="13"/>
      <c r="Q65" s="13"/>
      <c r="R65" s="111" t="s">
        <v>217</v>
      </c>
      <c r="S65" s="111">
        <f>14+13+8</f>
        <v>35</v>
      </c>
      <c r="T65" s="112">
        <f>G71</f>
        <v>38.100142150990507</v>
      </c>
      <c r="U65" s="112">
        <f>O71</f>
        <v>37.212371324193171</v>
      </c>
      <c r="V65" s="112">
        <f>W47</f>
        <v>34.357611332753478</v>
      </c>
      <c r="W65" s="112">
        <f t="shared" si="4"/>
        <v>36.914963085440178</v>
      </c>
      <c r="X65" s="82">
        <f>SUM(F58:F71)</f>
        <v>533.4019901138671</v>
      </c>
      <c r="Y65" s="82">
        <f>SUM(N59:N71)</f>
        <v>483.76082721451121</v>
      </c>
      <c r="Z65" s="82">
        <f>SUM(V40:V47)</f>
        <v>274.86089066202783</v>
      </c>
    </row>
    <row r="66" spans="1:27" ht="18.75" x14ac:dyDescent="0.3">
      <c r="A66" s="21"/>
      <c r="B66" s="79" t="s">
        <v>301</v>
      </c>
      <c r="C66" s="80"/>
      <c r="D66" s="80">
        <v>6</v>
      </c>
      <c r="E66" s="80">
        <v>46</v>
      </c>
      <c r="F66" s="81">
        <f t="shared" si="0"/>
        <v>37.108374384236456</v>
      </c>
      <c r="G66" s="20"/>
      <c r="H66" s="13"/>
      <c r="I66" s="13"/>
      <c r="J66" s="79" t="s">
        <v>302</v>
      </c>
      <c r="K66" s="80"/>
      <c r="L66" s="80">
        <v>6</v>
      </c>
      <c r="M66" s="80">
        <v>37</v>
      </c>
      <c r="N66" s="81">
        <f t="shared" si="1"/>
        <v>37.949622166246854</v>
      </c>
      <c r="O66" s="20"/>
      <c r="P66" s="13"/>
      <c r="Q66" s="13"/>
      <c r="R66" s="113" t="s">
        <v>246</v>
      </c>
      <c r="S66" s="113">
        <f>14+14+10</f>
        <v>38</v>
      </c>
      <c r="T66" s="114">
        <f>G85</f>
        <v>38.736383272474676</v>
      </c>
      <c r="U66" s="114">
        <f>O85</f>
        <v>39.829006458266569</v>
      </c>
      <c r="V66" s="114">
        <f>W57</f>
        <v>36.74340614395414</v>
      </c>
      <c r="W66" s="114">
        <f t="shared" si="4"/>
        <v>38.614460991313656</v>
      </c>
      <c r="X66" s="82">
        <f>SUM(F72:F85)</f>
        <v>542.3093658146455</v>
      </c>
      <c r="Y66" s="82">
        <f>SUM(N72:N85)</f>
        <v>557.60609041573196</v>
      </c>
      <c r="Z66" s="82">
        <f>SUM(V48:V57)</f>
        <v>367.43406143954138</v>
      </c>
    </row>
    <row r="67" spans="1:27" ht="18.75" x14ac:dyDescent="0.3">
      <c r="A67" s="13"/>
      <c r="B67" s="79" t="s">
        <v>303</v>
      </c>
      <c r="C67" s="80"/>
      <c r="D67" s="80">
        <v>6</v>
      </c>
      <c r="E67" s="80">
        <v>32</v>
      </c>
      <c r="F67" s="81">
        <f t="shared" si="0"/>
        <v>38.433673469387749</v>
      </c>
      <c r="G67" s="20"/>
      <c r="H67" s="13"/>
      <c r="I67" s="13"/>
      <c r="J67" s="79" t="s">
        <v>304</v>
      </c>
      <c r="K67" s="80"/>
      <c r="L67" s="80">
        <v>6</v>
      </c>
      <c r="M67" s="80">
        <v>45</v>
      </c>
      <c r="N67" s="81">
        <f t="shared" si="1"/>
        <v>37.200000000000003</v>
      </c>
      <c r="O67" s="20"/>
      <c r="P67" s="13"/>
      <c r="Q67" s="13"/>
      <c r="R67" s="115"/>
      <c r="S67" s="116">
        <f>SUM(S61:S66)</f>
        <v>218</v>
      </c>
      <c r="T67" s="115"/>
      <c r="U67" s="115"/>
      <c r="V67" s="117"/>
      <c r="W67" s="115"/>
    </row>
    <row r="68" spans="1:27" ht="19.5" thickBot="1" x14ac:dyDescent="0.35">
      <c r="A68" s="13"/>
      <c r="B68" s="79" t="s">
        <v>305</v>
      </c>
      <c r="C68" s="80"/>
      <c r="D68" s="80">
        <v>6</v>
      </c>
      <c r="E68" s="80">
        <v>43</v>
      </c>
      <c r="F68" s="81">
        <f t="shared" si="0"/>
        <v>37.38461538461538</v>
      </c>
      <c r="G68" s="20"/>
      <c r="H68" s="13"/>
      <c r="I68" s="13"/>
      <c r="J68" s="79" t="s">
        <v>306</v>
      </c>
      <c r="K68" s="80"/>
      <c r="L68" s="80">
        <v>6</v>
      </c>
      <c r="M68" s="80">
        <v>44</v>
      </c>
      <c r="N68" s="81">
        <f t="shared" si="1"/>
        <v>37.292079207920793</v>
      </c>
      <c r="O68" s="20"/>
      <c r="P68" s="13"/>
      <c r="Q68" s="13"/>
      <c r="R68" s="21" t="s">
        <v>307</v>
      </c>
      <c r="S68" s="20">
        <f>S67*C2/1000</f>
        <v>912.33</v>
      </c>
      <c r="T68" s="21"/>
      <c r="U68" s="21"/>
      <c r="V68" s="99"/>
      <c r="W68" s="21"/>
    </row>
    <row r="69" spans="1:27" ht="21.75" thickBot="1" x14ac:dyDescent="0.4">
      <c r="B69" s="79" t="s">
        <v>308</v>
      </c>
      <c r="C69" s="80"/>
      <c r="D69" s="80">
        <v>6</v>
      </c>
      <c r="E69" s="80">
        <v>37</v>
      </c>
      <c r="F69" s="81">
        <f t="shared" ref="F69:F85" si="5">C$2*60*60/(D69*60+E69)/1000</f>
        <v>37.949622166246854</v>
      </c>
      <c r="G69" s="20"/>
      <c r="H69" s="13"/>
      <c r="I69" s="13"/>
      <c r="J69" s="79" t="s">
        <v>309</v>
      </c>
      <c r="K69" s="80"/>
      <c r="L69" s="80">
        <v>6</v>
      </c>
      <c r="M69" s="80">
        <v>37</v>
      </c>
      <c r="N69" s="81">
        <f t="shared" ref="N69:N85" si="6">C$2*60*60/(L69*60+M69)/1000</f>
        <v>37.949622166246854</v>
      </c>
      <c r="O69" s="20"/>
      <c r="P69" s="13"/>
      <c r="Q69" s="13"/>
      <c r="R69" s="118" t="s">
        <v>310</v>
      </c>
      <c r="S69" s="119"/>
      <c r="T69" s="120">
        <f>SUM(X61:Z66)/S67</f>
        <v>38.060811084729167</v>
      </c>
      <c r="U69" s="120"/>
      <c r="V69" s="120"/>
      <c r="W69" s="121"/>
    </row>
    <row r="70" spans="1:27" ht="21.75" thickBot="1" x14ac:dyDescent="0.4">
      <c r="B70" s="79" t="s">
        <v>311</v>
      </c>
      <c r="C70" s="80"/>
      <c r="D70" s="80">
        <v>6</v>
      </c>
      <c r="E70" s="80">
        <v>26</v>
      </c>
      <c r="F70" s="81">
        <f t="shared" si="5"/>
        <v>39.031088082901555</v>
      </c>
      <c r="G70" s="20"/>
      <c r="H70" s="13"/>
      <c r="J70" s="79" t="s">
        <v>312</v>
      </c>
      <c r="K70" s="80"/>
      <c r="L70" s="80">
        <v>6</v>
      </c>
      <c r="M70" s="80">
        <v>50</v>
      </c>
      <c r="N70" s="81">
        <f t="shared" si="6"/>
        <v>36.74634146341463</v>
      </c>
      <c r="O70" s="20"/>
      <c r="P70" s="13"/>
      <c r="Q70" s="13"/>
      <c r="R70" s="122"/>
      <c r="S70" s="13"/>
      <c r="T70" s="123"/>
      <c r="U70" s="123"/>
      <c r="V70" s="123"/>
      <c r="W70" s="123"/>
      <c r="X70" s="82"/>
      <c r="Y70" s="82"/>
      <c r="Z70" s="82"/>
      <c r="AA70" s="82"/>
    </row>
    <row r="71" spans="1:27" ht="19.5" thickBot="1" x14ac:dyDescent="0.35">
      <c r="A71" s="13"/>
      <c r="B71" s="83" t="s">
        <v>313</v>
      </c>
      <c r="C71" s="84"/>
      <c r="D71" s="84">
        <v>6</v>
      </c>
      <c r="E71" s="84">
        <v>43</v>
      </c>
      <c r="F71" s="85">
        <f t="shared" si="5"/>
        <v>37.38461538461538</v>
      </c>
      <c r="G71" s="86">
        <f>SUM(F58:F71)/14</f>
        <v>38.100142150990507</v>
      </c>
      <c r="H71" s="13"/>
      <c r="J71" s="83" t="s">
        <v>314</v>
      </c>
      <c r="K71" s="84"/>
      <c r="L71" s="84">
        <v>6</v>
      </c>
      <c r="M71" s="84">
        <v>42</v>
      </c>
      <c r="N71" s="85">
        <f t="shared" si="6"/>
        <v>37.477611940298509</v>
      </c>
      <c r="O71" s="86">
        <f>SUM(N59:N71)/13</f>
        <v>37.212371324193171</v>
      </c>
      <c r="P71" s="13"/>
      <c r="Q71" s="13"/>
      <c r="R71" s="13"/>
      <c r="S71" s="13"/>
      <c r="T71" s="123"/>
      <c r="U71" s="123"/>
      <c r="V71" s="123"/>
      <c r="W71" s="123"/>
      <c r="X71" s="82"/>
      <c r="Y71" s="82"/>
      <c r="Z71" s="82"/>
      <c r="AA71" s="82"/>
    </row>
    <row r="72" spans="1:27" ht="18.75" x14ac:dyDescent="0.3">
      <c r="A72" s="87" t="s">
        <v>246</v>
      </c>
      <c r="B72" s="88" t="s">
        <v>315</v>
      </c>
      <c r="C72" s="89" t="s">
        <v>316</v>
      </c>
      <c r="D72" s="89">
        <v>7</v>
      </c>
      <c r="E72" s="89">
        <v>28</v>
      </c>
      <c r="F72" s="90">
        <f t="shared" si="5"/>
        <v>33.629464285714285</v>
      </c>
      <c r="G72" s="20"/>
      <c r="H72" s="13"/>
      <c r="I72" s="87" t="s">
        <v>246</v>
      </c>
      <c r="J72" s="88" t="s">
        <v>317</v>
      </c>
      <c r="K72" s="89" t="s">
        <v>318</v>
      </c>
      <c r="L72" s="89">
        <v>7</v>
      </c>
      <c r="M72" s="89">
        <v>45</v>
      </c>
      <c r="N72" s="90">
        <f t="shared" si="6"/>
        <v>32.4</v>
      </c>
      <c r="O72" s="20"/>
      <c r="P72" s="13"/>
      <c r="Q72" s="13"/>
      <c r="R72" s="13"/>
      <c r="S72" s="13"/>
      <c r="T72" s="123"/>
      <c r="U72" s="123"/>
      <c r="V72" s="123"/>
      <c r="W72" s="123"/>
      <c r="X72" s="82"/>
      <c r="Y72" s="82"/>
      <c r="Z72" s="82"/>
      <c r="AA72" s="82"/>
    </row>
    <row r="73" spans="1:27" ht="19.5" thickBot="1" x14ac:dyDescent="0.35">
      <c r="A73" s="91" t="s">
        <v>96</v>
      </c>
      <c r="B73" s="92" t="s">
        <v>319</v>
      </c>
      <c r="C73" s="93"/>
      <c r="D73" s="93">
        <v>6</v>
      </c>
      <c r="E73" s="93">
        <v>38</v>
      </c>
      <c r="F73" s="94">
        <f t="shared" si="5"/>
        <v>37.854271356783919</v>
      </c>
      <c r="G73" s="20"/>
      <c r="H73" s="13"/>
      <c r="I73" s="91" t="s">
        <v>96</v>
      </c>
      <c r="J73" s="92" t="s">
        <v>320</v>
      </c>
      <c r="K73" s="93"/>
      <c r="L73" s="93">
        <v>6</v>
      </c>
      <c r="M73" s="93">
        <v>27</v>
      </c>
      <c r="N73" s="94">
        <f t="shared" si="6"/>
        <v>38.930232558139537</v>
      </c>
      <c r="O73" s="20"/>
      <c r="P73" s="13"/>
      <c r="Q73" s="13"/>
      <c r="R73" s="13"/>
      <c r="S73" s="13"/>
      <c r="T73" s="123"/>
      <c r="U73" s="123"/>
      <c r="V73" s="123"/>
      <c r="W73" s="123"/>
      <c r="X73" s="82"/>
      <c r="Y73" s="82"/>
      <c r="Z73" s="82"/>
      <c r="AA73" s="82"/>
    </row>
    <row r="74" spans="1:27" ht="18.75" x14ac:dyDescent="0.3">
      <c r="A74" s="13"/>
      <c r="B74" s="92" t="s">
        <v>321</v>
      </c>
      <c r="C74" s="93"/>
      <c r="D74" s="93">
        <v>6</v>
      </c>
      <c r="E74" s="93">
        <v>27</v>
      </c>
      <c r="F74" s="94">
        <f t="shared" si="5"/>
        <v>38.930232558139537</v>
      </c>
      <c r="G74" s="20"/>
      <c r="H74" s="13"/>
      <c r="I74" s="13"/>
      <c r="J74" s="92" t="s">
        <v>322</v>
      </c>
      <c r="K74" s="93"/>
      <c r="L74" s="93">
        <v>6</v>
      </c>
      <c r="M74" s="93">
        <v>25</v>
      </c>
      <c r="N74" s="94">
        <f t="shared" si="6"/>
        <v>39.132467532467537</v>
      </c>
      <c r="O74" s="20"/>
      <c r="P74" s="13"/>
      <c r="Q74" s="13"/>
      <c r="R74" s="13"/>
      <c r="S74" s="13"/>
      <c r="T74" s="123"/>
      <c r="U74" s="123"/>
      <c r="V74" s="123"/>
      <c r="W74" s="123"/>
      <c r="X74" s="82"/>
      <c r="Y74" s="82"/>
      <c r="Z74" s="82"/>
      <c r="AA74" s="82"/>
    </row>
    <row r="75" spans="1:27" ht="18.75" x14ac:dyDescent="0.3">
      <c r="A75" s="13"/>
      <c r="B75" s="92" t="s">
        <v>323</v>
      </c>
      <c r="C75" s="93"/>
      <c r="D75" s="93">
        <v>6</v>
      </c>
      <c r="E75" s="93">
        <v>25</v>
      </c>
      <c r="F75" s="94">
        <f t="shared" si="5"/>
        <v>39.132467532467537</v>
      </c>
      <c r="G75" s="20"/>
      <c r="H75" s="13"/>
      <c r="I75" s="13"/>
      <c r="J75" s="92" t="s">
        <v>324</v>
      </c>
      <c r="K75" s="93"/>
      <c r="L75" s="93">
        <v>6</v>
      </c>
      <c r="M75" s="93">
        <v>33</v>
      </c>
      <c r="N75" s="94">
        <f t="shared" si="6"/>
        <v>38.335877862595424</v>
      </c>
      <c r="O75" s="20"/>
      <c r="P75" s="13"/>
      <c r="Q75" s="13"/>
      <c r="R75" s="13"/>
      <c r="S75" s="13"/>
      <c r="T75" s="123"/>
      <c r="U75" s="123"/>
      <c r="V75" s="123"/>
      <c r="W75" s="123"/>
      <c r="X75" s="82"/>
      <c r="Y75" s="82"/>
      <c r="Z75" s="82"/>
      <c r="AA75" s="82"/>
    </row>
    <row r="76" spans="1:27" ht="18.75" x14ac:dyDescent="0.3">
      <c r="A76" s="13"/>
      <c r="B76" s="92" t="s">
        <v>325</v>
      </c>
      <c r="C76" s="93"/>
      <c r="D76" s="93">
        <v>6</v>
      </c>
      <c r="E76" s="93">
        <v>28</v>
      </c>
      <c r="F76" s="94">
        <f t="shared" si="5"/>
        <v>38.829896907216501</v>
      </c>
      <c r="G76" s="20"/>
      <c r="H76" s="13"/>
      <c r="I76" s="13"/>
      <c r="J76" s="92" t="s">
        <v>326</v>
      </c>
      <c r="K76" s="93"/>
      <c r="L76" s="93">
        <v>6</v>
      </c>
      <c r="M76" s="93">
        <v>14</v>
      </c>
      <c r="N76" s="94">
        <f t="shared" si="6"/>
        <v>40.283422459893046</v>
      </c>
      <c r="O76" s="20"/>
      <c r="P76" s="13"/>
      <c r="Q76" s="13"/>
      <c r="R76" s="13"/>
      <c r="T76" s="13"/>
      <c r="U76" s="13"/>
      <c r="V76" s="13"/>
      <c r="W76" s="13"/>
    </row>
    <row r="77" spans="1:27" ht="18.75" x14ac:dyDescent="0.3">
      <c r="A77" s="13"/>
      <c r="B77" s="92" t="s">
        <v>327</v>
      </c>
      <c r="C77" s="93"/>
      <c r="D77" s="93">
        <v>6</v>
      </c>
      <c r="E77" s="93">
        <v>31</v>
      </c>
      <c r="F77" s="94">
        <f t="shared" si="5"/>
        <v>38.531969309462916</v>
      </c>
      <c r="G77" s="20"/>
      <c r="H77" s="13"/>
      <c r="I77" s="13"/>
      <c r="J77" s="92" t="s">
        <v>328</v>
      </c>
      <c r="K77" s="93"/>
      <c r="L77" s="93">
        <v>6</v>
      </c>
      <c r="M77" s="93">
        <v>21</v>
      </c>
      <c r="N77" s="94">
        <f t="shared" si="6"/>
        <v>39.54330708661417</v>
      </c>
      <c r="O77" s="20"/>
      <c r="P77" s="13"/>
      <c r="Q77" s="13"/>
      <c r="R77" s="13"/>
      <c r="S77" s="13"/>
      <c r="T77" s="13"/>
      <c r="U77" s="13"/>
      <c r="V77" s="13"/>
      <c r="W77" s="13"/>
    </row>
    <row r="78" spans="1:27" ht="18.75" x14ac:dyDescent="0.3">
      <c r="A78" s="13"/>
      <c r="B78" s="92" t="s">
        <v>329</v>
      </c>
      <c r="C78" s="93"/>
      <c r="D78" s="93">
        <v>6</v>
      </c>
      <c r="E78" s="93">
        <v>22</v>
      </c>
      <c r="F78" s="94">
        <f t="shared" si="5"/>
        <v>39.439790575916234</v>
      </c>
      <c r="G78" s="20"/>
      <c r="H78" s="13"/>
      <c r="I78" s="13"/>
      <c r="J78" s="92" t="s">
        <v>330</v>
      </c>
      <c r="K78" s="93"/>
      <c r="L78" s="93">
        <v>6</v>
      </c>
      <c r="M78" s="93">
        <v>16</v>
      </c>
      <c r="N78" s="94">
        <f t="shared" si="6"/>
        <v>40.069148936170208</v>
      </c>
      <c r="O78" s="20"/>
      <c r="P78" s="13"/>
      <c r="Q78" s="13"/>
      <c r="R78" s="13"/>
      <c r="S78" s="13"/>
      <c r="T78" s="13"/>
      <c r="U78" s="13"/>
      <c r="V78" s="13"/>
      <c r="W78" s="13"/>
    </row>
    <row r="79" spans="1:27" ht="18.75" x14ac:dyDescent="0.3">
      <c r="A79" s="13"/>
      <c r="B79" s="92" t="s">
        <v>331</v>
      </c>
      <c r="C79" s="93"/>
      <c r="D79" s="93">
        <v>6</v>
      </c>
      <c r="E79" s="93">
        <v>16</v>
      </c>
      <c r="F79" s="94">
        <f t="shared" si="5"/>
        <v>40.069148936170208</v>
      </c>
      <c r="G79" s="20"/>
      <c r="H79" s="13"/>
      <c r="I79" s="13"/>
      <c r="J79" s="92" t="s">
        <v>332</v>
      </c>
      <c r="K79" s="93"/>
      <c r="L79" s="93">
        <v>6</v>
      </c>
      <c r="M79" s="93">
        <v>5</v>
      </c>
      <c r="N79" s="94">
        <f t="shared" si="6"/>
        <v>41.276712328767118</v>
      </c>
      <c r="O79" s="20"/>
      <c r="P79" s="13"/>
      <c r="Q79" s="13"/>
      <c r="R79" s="13"/>
      <c r="S79" s="13"/>
      <c r="T79" s="13"/>
      <c r="U79" s="13"/>
      <c r="V79" s="13"/>
      <c r="W79" s="13"/>
    </row>
    <row r="80" spans="1:27" ht="18.75" x14ac:dyDescent="0.3">
      <c r="A80" s="13"/>
      <c r="B80" s="92" t="s">
        <v>333</v>
      </c>
      <c r="C80" s="93"/>
      <c r="D80" s="93">
        <v>6</v>
      </c>
      <c r="E80" s="93">
        <v>15</v>
      </c>
      <c r="F80" s="94">
        <f t="shared" si="5"/>
        <v>40.176000000000002</v>
      </c>
      <c r="G80" s="20"/>
      <c r="H80" s="13"/>
      <c r="I80" s="13"/>
      <c r="J80" s="92" t="s">
        <v>334</v>
      </c>
      <c r="K80" s="93"/>
      <c r="L80" s="93">
        <v>6</v>
      </c>
      <c r="M80" s="93">
        <v>6</v>
      </c>
      <c r="N80" s="94">
        <f t="shared" si="6"/>
        <v>41.163934426229503</v>
      </c>
      <c r="O80" s="20"/>
      <c r="P80" s="13"/>
      <c r="Q80" s="13"/>
      <c r="R80" s="13"/>
      <c r="S80" s="13"/>
      <c r="T80" s="13"/>
      <c r="U80" s="13"/>
      <c r="V80" s="13"/>
      <c r="W80" s="13"/>
    </row>
    <row r="81" spans="1:23" ht="18.75" x14ac:dyDescent="0.3">
      <c r="A81" s="13"/>
      <c r="B81" s="92" t="s">
        <v>335</v>
      </c>
      <c r="C81" s="93"/>
      <c r="D81" s="93">
        <v>6</v>
      </c>
      <c r="E81" s="93">
        <v>23</v>
      </c>
      <c r="F81" s="94">
        <f t="shared" si="5"/>
        <v>39.336814621409928</v>
      </c>
      <c r="G81" s="20"/>
      <c r="H81" s="13"/>
      <c r="I81" s="13"/>
      <c r="J81" s="92" t="s">
        <v>336</v>
      </c>
      <c r="K81" s="93"/>
      <c r="L81" s="93">
        <v>6</v>
      </c>
      <c r="M81" s="93">
        <v>26</v>
      </c>
      <c r="N81" s="94">
        <f t="shared" si="6"/>
        <v>39.031088082901555</v>
      </c>
      <c r="O81" s="20"/>
      <c r="P81" s="13"/>
      <c r="Q81" s="13"/>
      <c r="R81" s="13"/>
      <c r="S81" s="13"/>
      <c r="T81" s="13"/>
      <c r="U81" s="13"/>
      <c r="V81" s="13"/>
      <c r="W81" s="13"/>
    </row>
    <row r="82" spans="1:23" ht="18.75" x14ac:dyDescent="0.3">
      <c r="A82" s="13"/>
      <c r="B82" s="92" t="s">
        <v>337</v>
      </c>
      <c r="C82" s="93"/>
      <c r="D82" s="93">
        <v>6</v>
      </c>
      <c r="E82" s="93">
        <v>45</v>
      </c>
      <c r="F82" s="94">
        <f t="shared" si="5"/>
        <v>37.200000000000003</v>
      </c>
      <c r="G82" s="20"/>
      <c r="H82" s="13"/>
      <c r="I82" s="13"/>
      <c r="J82" s="92" t="s">
        <v>338</v>
      </c>
      <c r="K82" s="93"/>
      <c r="L82" s="93">
        <v>6</v>
      </c>
      <c r="M82" s="93">
        <v>5</v>
      </c>
      <c r="N82" s="94">
        <f t="shared" si="6"/>
        <v>41.276712328767118</v>
      </c>
      <c r="O82" s="13"/>
      <c r="P82" s="13"/>
      <c r="Q82" s="13"/>
      <c r="R82" s="13"/>
      <c r="S82" s="13"/>
      <c r="T82" s="13"/>
      <c r="U82" s="13"/>
      <c r="V82" s="13"/>
      <c r="W82" s="13"/>
    </row>
    <row r="83" spans="1:23" ht="18.75" x14ac:dyDescent="0.3">
      <c r="B83" s="92" t="s">
        <v>339</v>
      </c>
      <c r="C83" s="93"/>
      <c r="D83" s="93">
        <v>6</v>
      </c>
      <c r="E83" s="93">
        <v>18</v>
      </c>
      <c r="F83" s="94">
        <f t="shared" si="5"/>
        <v>39.857142857142854</v>
      </c>
      <c r="J83" s="124" t="s">
        <v>340</v>
      </c>
      <c r="K83" s="125"/>
      <c r="L83" s="125">
        <v>5</v>
      </c>
      <c r="M83" s="125">
        <v>51</v>
      </c>
      <c r="N83" s="126">
        <f t="shared" si="6"/>
        <v>42.92307692307692</v>
      </c>
    </row>
    <row r="84" spans="1:23" ht="19.5" thickBot="1" x14ac:dyDescent="0.35">
      <c r="B84" s="92" t="s">
        <v>341</v>
      </c>
      <c r="C84" s="93"/>
      <c r="D84" s="93">
        <v>6</v>
      </c>
      <c r="E84" s="93">
        <v>36</v>
      </c>
      <c r="F84" s="94">
        <f t="shared" si="5"/>
        <v>38.045454545454547</v>
      </c>
      <c r="J84" s="92" t="s">
        <v>342</v>
      </c>
      <c r="K84" s="93"/>
      <c r="L84" s="93">
        <v>6</v>
      </c>
      <c r="M84" s="93">
        <v>4</v>
      </c>
      <c r="N84" s="94">
        <f t="shared" si="6"/>
        <v>41.390109890109891</v>
      </c>
    </row>
    <row r="85" spans="1:23" ht="19.5" thickBot="1" x14ac:dyDescent="0.35">
      <c r="B85" s="95" t="s">
        <v>343</v>
      </c>
      <c r="C85" s="96"/>
      <c r="D85" s="96">
        <v>6</v>
      </c>
      <c r="E85" s="96">
        <v>5</v>
      </c>
      <c r="F85" s="97">
        <f t="shared" si="5"/>
        <v>41.276712328767118</v>
      </c>
      <c r="G85" s="98">
        <f>SUM(F72:F85)/14</f>
        <v>38.736383272474676</v>
      </c>
      <c r="J85" s="95" t="s">
        <v>344</v>
      </c>
      <c r="K85" s="96"/>
      <c r="L85" s="96">
        <v>6</v>
      </c>
      <c r="M85" s="96">
        <v>0</v>
      </c>
      <c r="N85" s="97">
        <f t="shared" si="6"/>
        <v>41.85</v>
      </c>
      <c r="O85" s="98">
        <f>SUM(N72:N85)/14</f>
        <v>39.829006458266569</v>
      </c>
    </row>
    <row r="91" spans="1:23" x14ac:dyDescent="0.25">
      <c r="J91" s="127"/>
      <c r="N91" s="128"/>
    </row>
    <row r="92" spans="1:23" x14ac:dyDescent="0.25">
      <c r="J92" s="127"/>
      <c r="N92" s="1"/>
      <c r="O92" s="1"/>
    </row>
    <row r="93" spans="1:23" x14ac:dyDescent="0.25">
      <c r="J93" s="127"/>
      <c r="N93" s="128"/>
    </row>
    <row r="94" spans="1:23" x14ac:dyDescent="0.25">
      <c r="J94" s="127"/>
      <c r="N94" s="128"/>
    </row>
    <row r="95" spans="1:23" x14ac:dyDescent="0.25">
      <c r="J95" s="127"/>
      <c r="N95" s="128"/>
    </row>
    <row r="96" spans="1:23" x14ac:dyDescent="0.25">
      <c r="J96" s="127"/>
      <c r="N96" s="128"/>
    </row>
    <row r="97" spans="2:14" x14ac:dyDescent="0.25">
      <c r="J97" s="127"/>
      <c r="N97" s="128"/>
    </row>
    <row r="98" spans="2:14" x14ac:dyDescent="0.25">
      <c r="B98" s="127"/>
      <c r="F98" s="128"/>
    </row>
    <row r="99" spans="2:14" x14ac:dyDescent="0.25">
      <c r="B99" s="127"/>
      <c r="F99" s="128"/>
    </row>
    <row r="100" spans="2:14" x14ac:dyDescent="0.25">
      <c r="B100" s="127"/>
      <c r="F100" s="128"/>
    </row>
  </sheetData>
  <mergeCells count="3">
    <mergeCell ref="A1:AB1"/>
    <mergeCell ref="R59:W59"/>
    <mergeCell ref="T69:W6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0"/>
  <sheetViews>
    <sheetView topLeftCell="L52" zoomScale="80" zoomScaleNormal="80" workbookViewId="0">
      <selection activeCell="W63" sqref="W63"/>
    </sheetView>
  </sheetViews>
  <sheetFormatPr baseColWidth="10" defaultRowHeight="15" x14ac:dyDescent="0.25"/>
  <cols>
    <col min="1" max="1" width="15" bestFit="1" customWidth="1"/>
    <col min="2" max="2" width="16.140625" bestFit="1" customWidth="1"/>
    <col min="6" max="6" width="15.85546875" bestFit="1" customWidth="1"/>
    <col min="7" max="7" width="16.42578125" customWidth="1"/>
    <col min="8" max="8" width="5.28515625" customWidth="1"/>
    <col min="9" max="9" width="15" bestFit="1" customWidth="1"/>
    <col min="11" max="11" width="14.7109375" bestFit="1" customWidth="1"/>
    <col min="14" max="14" width="15.85546875" bestFit="1" customWidth="1"/>
    <col min="15" max="15" width="17.140625" customWidth="1"/>
    <col min="16" max="16" width="6.5703125" customWidth="1"/>
    <col min="17" max="18" width="15" bestFit="1" customWidth="1"/>
    <col min="19" max="19" width="17.5703125" customWidth="1"/>
    <col min="20" max="22" width="16.28515625" bestFit="1" customWidth="1"/>
    <col min="23" max="23" width="18.5703125" bestFit="1" customWidth="1"/>
    <col min="25" max="25" width="8" bestFit="1" customWidth="1"/>
  </cols>
  <sheetData>
    <row r="1" spans="1:28" ht="46.5" x14ac:dyDescent="0.7">
      <c r="A1" s="12" t="s">
        <v>345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8.75" x14ac:dyDescent="0.3">
      <c r="A2" s="13"/>
      <c r="B2" s="13" t="s">
        <v>83</v>
      </c>
      <c r="C2" s="13">
        <v>4185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8" ht="40.5" customHeight="1" thickBot="1" x14ac:dyDescent="0.35">
      <c r="A3" s="13"/>
      <c r="B3" s="13"/>
      <c r="C3" s="14" t="s">
        <v>84</v>
      </c>
      <c r="D3" s="14" t="s">
        <v>85</v>
      </c>
      <c r="E3" s="14" t="s">
        <v>86</v>
      </c>
      <c r="F3" s="14" t="s">
        <v>87</v>
      </c>
      <c r="G3" s="15" t="s">
        <v>88</v>
      </c>
      <c r="H3" s="13"/>
      <c r="I3" s="13"/>
      <c r="J3" s="13"/>
      <c r="K3" s="14" t="s">
        <v>84</v>
      </c>
      <c r="L3" s="14" t="s">
        <v>85</v>
      </c>
      <c r="M3" s="14" t="s">
        <v>86</v>
      </c>
      <c r="N3" s="14" t="s">
        <v>87</v>
      </c>
      <c r="O3" s="15" t="s">
        <v>88</v>
      </c>
      <c r="P3" s="13"/>
      <c r="Q3" s="13"/>
      <c r="R3" s="13"/>
      <c r="S3" s="14" t="s">
        <v>84</v>
      </c>
      <c r="T3" s="14" t="s">
        <v>85</v>
      </c>
      <c r="U3" s="14" t="s">
        <v>86</v>
      </c>
      <c r="V3" s="14" t="s">
        <v>87</v>
      </c>
      <c r="W3" s="15" t="s">
        <v>88</v>
      </c>
    </row>
    <row r="4" spans="1:28" ht="18.75" x14ac:dyDescent="0.3">
      <c r="A4" s="129" t="s">
        <v>89</v>
      </c>
      <c r="B4" s="17" t="s">
        <v>90</v>
      </c>
      <c r="C4" s="18" t="s">
        <v>346</v>
      </c>
      <c r="D4" s="18">
        <v>6</v>
      </c>
      <c r="E4" s="18">
        <v>4</v>
      </c>
      <c r="F4" s="19">
        <f>C$2*60*60/(D4*60+E4)/1000</f>
        <v>41.390109890109891</v>
      </c>
      <c r="G4" s="20"/>
      <c r="H4" s="21"/>
      <c r="I4" s="129" t="s">
        <v>89</v>
      </c>
      <c r="J4" s="17" t="s">
        <v>339</v>
      </c>
      <c r="K4" s="18" t="s">
        <v>347</v>
      </c>
      <c r="L4" s="18">
        <v>7</v>
      </c>
      <c r="M4" s="18">
        <v>54</v>
      </c>
      <c r="N4" s="19">
        <f>C$2*60*60/(L4*60+M4)/1000</f>
        <v>31.784810126582276</v>
      </c>
      <c r="O4" s="20"/>
      <c r="P4" s="13"/>
      <c r="Q4" s="129" t="s">
        <v>89</v>
      </c>
      <c r="R4" s="17" t="s">
        <v>332</v>
      </c>
      <c r="S4" s="18" t="s">
        <v>348</v>
      </c>
      <c r="T4" s="18">
        <v>8</v>
      </c>
      <c r="U4" s="18">
        <v>17</v>
      </c>
      <c r="V4" s="19">
        <f>C$2*60*60/(T4*60+U4)/1000</f>
        <v>30.313883299798793</v>
      </c>
      <c r="W4" s="20"/>
    </row>
    <row r="5" spans="1:28" ht="18.75" x14ac:dyDescent="0.3">
      <c r="A5" s="129" t="s">
        <v>349</v>
      </c>
      <c r="B5" s="23" t="s">
        <v>97</v>
      </c>
      <c r="C5" s="24"/>
      <c r="D5" s="24">
        <v>5</v>
      </c>
      <c r="E5" s="24">
        <v>54</v>
      </c>
      <c r="F5" s="25">
        <f t="shared" ref="F5:F68" si="0">C$2*60*60/(D5*60+E5)/1000</f>
        <v>42.559322033898312</v>
      </c>
      <c r="G5" s="20"/>
      <c r="H5" s="21"/>
      <c r="I5" s="129" t="s">
        <v>349</v>
      </c>
      <c r="J5" s="23" t="s">
        <v>341</v>
      </c>
      <c r="K5" s="24"/>
      <c r="L5" s="24">
        <v>6</v>
      </c>
      <c r="M5" s="24">
        <v>23</v>
      </c>
      <c r="N5" s="25">
        <f t="shared" ref="N5:N68" si="1">C$2*60*60/(L5*60+M5)/1000</f>
        <v>39.336814621409928</v>
      </c>
      <c r="O5" s="20"/>
      <c r="P5" s="13"/>
      <c r="Q5" s="129" t="s">
        <v>100</v>
      </c>
      <c r="R5" s="23" t="s">
        <v>334</v>
      </c>
      <c r="S5" s="24"/>
      <c r="T5" s="24">
        <v>7</v>
      </c>
      <c r="U5" s="24">
        <v>36</v>
      </c>
      <c r="V5" s="25">
        <f t="shared" ref="V5:V56" si="2">C$2*60*60/(T5*60+U5)/1000</f>
        <v>33.039473684210527</v>
      </c>
      <c r="W5" s="20"/>
    </row>
    <row r="6" spans="1:28" ht="18.75" x14ac:dyDescent="0.3">
      <c r="A6" s="13"/>
      <c r="B6" s="23" t="s">
        <v>102</v>
      </c>
      <c r="C6" s="24"/>
      <c r="D6" s="24">
        <v>6</v>
      </c>
      <c r="E6" s="24">
        <v>16</v>
      </c>
      <c r="F6" s="25">
        <f t="shared" si="0"/>
        <v>40.069148936170208</v>
      </c>
      <c r="G6" s="20"/>
      <c r="H6" s="21"/>
      <c r="I6" s="13"/>
      <c r="J6" s="23" t="s">
        <v>343</v>
      </c>
      <c r="K6" s="24"/>
      <c r="L6" s="24">
        <v>5</v>
      </c>
      <c r="M6" s="24">
        <v>52</v>
      </c>
      <c r="N6" s="25">
        <f t="shared" si="1"/>
        <v>42.80113636363636</v>
      </c>
      <c r="O6" s="20"/>
      <c r="P6" s="13"/>
      <c r="Q6" s="13"/>
      <c r="R6" s="23" t="s">
        <v>336</v>
      </c>
      <c r="S6" s="24"/>
      <c r="T6" s="24">
        <v>7</v>
      </c>
      <c r="U6" s="24">
        <v>11</v>
      </c>
      <c r="V6" s="25">
        <f t="shared" si="2"/>
        <v>34.955916473317863</v>
      </c>
      <c r="W6" s="20"/>
    </row>
    <row r="7" spans="1:28" ht="18.75" x14ac:dyDescent="0.3">
      <c r="A7" s="13"/>
      <c r="B7" s="130" t="s">
        <v>105</v>
      </c>
      <c r="C7" s="131"/>
      <c r="D7" s="131">
        <v>5</v>
      </c>
      <c r="E7" s="131">
        <v>47</v>
      </c>
      <c r="F7" s="132">
        <f t="shared" si="0"/>
        <v>43.417867435158499</v>
      </c>
      <c r="G7" s="20"/>
      <c r="H7" s="21"/>
      <c r="I7" s="13"/>
      <c r="J7" s="23" t="s">
        <v>92</v>
      </c>
      <c r="K7" s="24"/>
      <c r="L7" s="24">
        <v>5</v>
      </c>
      <c r="M7" s="24">
        <v>53</v>
      </c>
      <c r="N7" s="25">
        <f t="shared" si="1"/>
        <v>42.679886685552411</v>
      </c>
      <c r="O7" s="20"/>
      <c r="P7" s="13"/>
      <c r="Q7" s="13"/>
      <c r="R7" s="23" t="s">
        <v>338</v>
      </c>
      <c r="S7" s="24"/>
      <c r="T7" s="24">
        <v>7</v>
      </c>
      <c r="U7" s="24">
        <v>5</v>
      </c>
      <c r="V7" s="25">
        <f t="shared" si="2"/>
        <v>35.449411764705879</v>
      </c>
      <c r="W7" s="20"/>
    </row>
    <row r="8" spans="1:28" ht="18.75" x14ac:dyDescent="0.3">
      <c r="A8" s="13"/>
      <c r="B8" s="23" t="s">
        <v>108</v>
      </c>
      <c r="C8" s="24"/>
      <c r="D8" s="24">
        <v>6</v>
      </c>
      <c r="E8" s="24">
        <v>20</v>
      </c>
      <c r="F8" s="25">
        <f t="shared" si="0"/>
        <v>39.647368421052633</v>
      </c>
      <c r="G8" s="20"/>
      <c r="H8" s="21"/>
      <c r="I8" s="13"/>
      <c r="J8" s="23" t="s">
        <v>99</v>
      </c>
      <c r="K8" s="24"/>
      <c r="L8" s="24">
        <v>6</v>
      </c>
      <c r="M8" s="24">
        <v>7</v>
      </c>
      <c r="N8" s="25">
        <f t="shared" si="1"/>
        <v>41.051771117166219</v>
      </c>
      <c r="O8" s="20"/>
      <c r="P8" s="13"/>
      <c r="Q8" s="13"/>
      <c r="R8" s="23" t="s">
        <v>340</v>
      </c>
      <c r="S8" s="24"/>
      <c r="T8" s="24">
        <v>6</v>
      </c>
      <c r="U8" s="24">
        <v>46</v>
      </c>
      <c r="V8" s="25">
        <f t="shared" si="2"/>
        <v>37.108374384236456</v>
      </c>
      <c r="W8" s="20"/>
    </row>
    <row r="9" spans="1:28" ht="18.75" x14ac:dyDescent="0.3">
      <c r="A9" s="13"/>
      <c r="B9" s="23" t="s">
        <v>111</v>
      </c>
      <c r="C9" s="24"/>
      <c r="D9" s="24">
        <v>6</v>
      </c>
      <c r="E9" s="24">
        <v>12</v>
      </c>
      <c r="F9" s="25">
        <f t="shared" si="0"/>
        <v>40.5</v>
      </c>
      <c r="G9" s="20"/>
      <c r="H9" s="21"/>
      <c r="I9" s="13"/>
      <c r="J9" s="23" t="s">
        <v>103</v>
      </c>
      <c r="K9" s="24"/>
      <c r="L9" s="24">
        <v>6</v>
      </c>
      <c r="M9" s="24">
        <v>7</v>
      </c>
      <c r="N9" s="25">
        <f t="shared" si="1"/>
        <v>41.051771117166219</v>
      </c>
      <c r="O9" s="20"/>
      <c r="P9" s="13"/>
      <c r="Q9" s="13"/>
      <c r="R9" s="23" t="s">
        <v>342</v>
      </c>
      <c r="S9" s="24"/>
      <c r="T9" s="24">
        <v>6</v>
      </c>
      <c r="U9" s="24">
        <v>39</v>
      </c>
      <c r="V9" s="25">
        <f t="shared" si="2"/>
        <v>37.7593984962406</v>
      </c>
      <c r="W9" s="20"/>
    </row>
    <row r="10" spans="1:28" ht="18.75" x14ac:dyDescent="0.3">
      <c r="A10" s="13"/>
      <c r="B10" s="23" t="s">
        <v>114</v>
      </c>
      <c r="C10" s="24"/>
      <c r="D10" s="24">
        <v>6</v>
      </c>
      <c r="E10" s="24">
        <v>3</v>
      </c>
      <c r="F10" s="25">
        <f t="shared" si="0"/>
        <v>41.504132231404959</v>
      </c>
      <c r="G10" s="20"/>
      <c r="H10" s="21"/>
      <c r="I10" s="13"/>
      <c r="J10" s="23" t="s">
        <v>106</v>
      </c>
      <c r="K10" s="24"/>
      <c r="L10" s="24">
        <v>6</v>
      </c>
      <c r="M10" s="24">
        <v>9</v>
      </c>
      <c r="N10" s="25">
        <f t="shared" si="1"/>
        <v>40.829268292682926</v>
      </c>
      <c r="O10" s="20"/>
      <c r="P10" s="13"/>
      <c r="Q10" s="13"/>
      <c r="R10" s="23" t="s">
        <v>344</v>
      </c>
      <c r="S10" s="24"/>
      <c r="T10" s="24">
        <v>6</v>
      </c>
      <c r="U10" s="24">
        <v>59</v>
      </c>
      <c r="V10" s="25">
        <f t="shared" si="2"/>
        <v>35.957040572792366</v>
      </c>
      <c r="W10" s="20"/>
    </row>
    <row r="11" spans="1:28" ht="18.75" x14ac:dyDescent="0.3">
      <c r="A11" s="13"/>
      <c r="B11" s="23" t="s">
        <v>117</v>
      </c>
      <c r="C11" s="24"/>
      <c r="D11" s="24">
        <v>6</v>
      </c>
      <c r="E11" s="24">
        <v>27</v>
      </c>
      <c r="F11" s="25">
        <f t="shared" si="0"/>
        <v>38.930232558139537</v>
      </c>
      <c r="G11" s="20"/>
      <c r="H11" s="21"/>
      <c r="I11" s="13"/>
      <c r="J11" s="23" t="s">
        <v>109</v>
      </c>
      <c r="K11" s="24"/>
      <c r="L11" s="24">
        <v>6</v>
      </c>
      <c r="M11" s="24">
        <v>6</v>
      </c>
      <c r="N11" s="25">
        <f t="shared" si="1"/>
        <v>41.163934426229503</v>
      </c>
      <c r="O11" s="20"/>
      <c r="P11" s="13"/>
      <c r="Q11" s="13"/>
      <c r="R11" s="23" t="s">
        <v>94</v>
      </c>
      <c r="S11" s="24"/>
      <c r="T11" s="24">
        <v>6</v>
      </c>
      <c r="U11" s="24">
        <v>54</v>
      </c>
      <c r="V11" s="25">
        <f t="shared" si="2"/>
        <v>36.391304347826086</v>
      </c>
      <c r="W11" s="20"/>
    </row>
    <row r="12" spans="1:28" ht="19.5" thickBot="1" x14ac:dyDescent="0.35">
      <c r="A12" s="13"/>
      <c r="B12" s="23" t="s">
        <v>120</v>
      </c>
      <c r="C12" s="24"/>
      <c r="D12" s="24">
        <v>6</v>
      </c>
      <c r="E12" s="24">
        <v>3</v>
      </c>
      <c r="F12" s="25">
        <f t="shared" si="0"/>
        <v>41.504132231404959</v>
      </c>
      <c r="G12" s="20"/>
      <c r="H12" s="21"/>
      <c r="I12" s="13"/>
      <c r="J12" s="23" t="s">
        <v>112</v>
      </c>
      <c r="K12" s="24"/>
      <c r="L12" s="24">
        <v>6</v>
      </c>
      <c r="M12" s="24">
        <v>9</v>
      </c>
      <c r="N12" s="25">
        <f t="shared" si="1"/>
        <v>40.829268292682926</v>
      </c>
      <c r="O12" s="20"/>
      <c r="P12" s="13"/>
      <c r="Q12" s="13"/>
      <c r="R12" s="26" t="s">
        <v>101</v>
      </c>
      <c r="S12" s="27"/>
      <c r="T12" s="27">
        <v>7</v>
      </c>
      <c r="U12" s="27">
        <v>2</v>
      </c>
      <c r="V12" s="28">
        <f t="shared" si="2"/>
        <v>35.701421800947863</v>
      </c>
      <c r="W12" s="133">
        <f>SUM(V4:V12)/9</f>
        <v>35.186247202675155</v>
      </c>
    </row>
    <row r="13" spans="1:28" ht="18.75" x14ac:dyDescent="0.3">
      <c r="A13" s="13"/>
      <c r="B13" s="23" t="s">
        <v>123</v>
      </c>
      <c r="C13" s="24"/>
      <c r="D13" s="24">
        <v>5</v>
      </c>
      <c r="E13" s="24">
        <v>52</v>
      </c>
      <c r="F13" s="25">
        <f t="shared" si="0"/>
        <v>42.80113636363636</v>
      </c>
      <c r="G13" s="20"/>
      <c r="H13" s="21"/>
      <c r="I13" s="13"/>
      <c r="J13" s="23" t="s">
        <v>115</v>
      </c>
      <c r="K13" s="24"/>
      <c r="L13" s="24">
        <v>6</v>
      </c>
      <c r="M13" s="24">
        <v>24</v>
      </c>
      <c r="N13" s="25">
        <f t="shared" si="1"/>
        <v>39.234375</v>
      </c>
      <c r="O13" s="20"/>
      <c r="P13" s="13"/>
      <c r="Q13" s="134" t="s">
        <v>246</v>
      </c>
      <c r="R13" s="31" t="s">
        <v>104</v>
      </c>
      <c r="S13" s="32" t="s">
        <v>350</v>
      </c>
      <c r="T13" s="32">
        <v>7</v>
      </c>
      <c r="U13" s="32">
        <v>45</v>
      </c>
      <c r="V13" s="33">
        <f t="shared" si="2"/>
        <v>32.4</v>
      </c>
      <c r="W13" s="20"/>
    </row>
    <row r="14" spans="1:28" ht="18.75" x14ac:dyDescent="0.3">
      <c r="A14" s="13"/>
      <c r="B14" s="23" t="s">
        <v>128</v>
      </c>
      <c r="C14" s="24"/>
      <c r="D14" s="24">
        <v>6</v>
      </c>
      <c r="E14" s="24">
        <v>29</v>
      </c>
      <c r="F14" s="25">
        <f t="shared" si="0"/>
        <v>38.730077120822621</v>
      </c>
      <c r="G14" s="20"/>
      <c r="H14" s="21"/>
      <c r="I14" s="13"/>
      <c r="J14" s="23" t="s">
        <v>118</v>
      </c>
      <c r="K14" s="24"/>
      <c r="L14" s="24">
        <v>6</v>
      </c>
      <c r="M14" s="24">
        <v>25</v>
      </c>
      <c r="N14" s="25">
        <f t="shared" si="1"/>
        <v>39.132467532467537</v>
      </c>
      <c r="O14" s="20"/>
      <c r="P14" s="13"/>
      <c r="Q14" s="134" t="s">
        <v>251</v>
      </c>
      <c r="R14" s="35" t="s">
        <v>107</v>
      </c>
      <c r="S14" s="36"/>
      <c r="T14" s="36">
        <v>7</v>
      </c>
      <c r="U14" s="36">
        <v>30</v>
      </c>
      <c r="V14" s="37">
        <f t="shared" si="2"/>
        <v>33.479999999999997</v>
      </c>
      <c r="W14" s="20"/>
    </row>
    <row r="15" spans="1:28" ht="18.75" x14ac:dyDescent="0.3">
      <c r="A15" s="13"/>
      <c r="B15" s="23" t="s">
        <v>131</v>
      </c>
      <c r="C15" s="24"/>
      <c r="D15" s="24">
        <v>6</v>
      </c>
      <c r="E15" s="24">
        <v>23</v>
      </c>
      <c r="F15" s="25">
        <f t="shared" si="0"/>
        <v>39.336814621409928</v>
      </c>
      <c r="G15" s="20"/>
      <c r="H15" s="21"/>
      <c r="I15" s="13"/>
      <c r="J15" s="23" t="s">
        <v>121</v>
      </c>
      <c r="K15" s="24"/>
      <c r="L15" s="24">
        <v>5</v>
      </c>
      <c r="M15" s="24">
        <v>55</v>
      </c>
      <c r="N15" s="25">
        <f t="shared" si="1"/>
        <v>42.439436619718315</v>
      </c>
      <c r="O15" s="20"/>
      <c r="P15" s="13"/>
      <c r="Q15" s="13"/>
      <c r="R15" s="35" t="s">
        <v>110</v>
      </c>
      <c r="S15" s="36"/>
      <c r="T15" s="36">
        <v>7</v>
      </c>
      <c r="U15" s="36">
        <v>10</v>
      </c>
      <c r="V15" s="37">
        <f t="shared" si="2"/>
        <v>35.037209302325579</v>
      </c>
      <c r="W15" s="20"/>
    </row>
    <row r="16" spans="1:28" ht="18.75" x14ac:dyDescent="0.3">
      <c r="A16" s="13"/>
      <c r="B16" s="23" t="s">
        <v>134</v>
      </c>
      <c r="C16" s="24"/>
      <c r="D16" s="24">
        <v>6</v>
      </c>
      <c r="E16" s="24">
        <v>19</v>
      </c>
      <c r="F16" s="25">
        <f t="shared" si="0"/>
        <v>39.751978891820585</v>
      </c>
      <c r="G16" s="20"/>
      <c r="H16" s="21"/>
      <c r="I16" s="13"/>
      <c r="J16" s="23" t="s">
        <v>124</v>
      </c>
      <c r="K16" s="24"/>
      <c r="L16" s="24">
        <v>6</v>
      </c>
      <c r="M16" s="24">
        <v>12</v>
      </c>
      <c r="N16" s="25">
        <f t="shared" si="1"/>
        <v>40.5</v>
      </c>
      <c r="O16" s="20"/>
      <c r="P16" s="13"/>
      <c r="Q16" s="13"/>
      <c r="R16" s="35" t="s">
        <v>113</v>
      </c>
      <c r="S16" s="36"/>
      <c r="T16" s="36">
        <v>7</v>
      </c>
      <c r="U16" s="36">
        <v>0</v>
      </c>
      <c r="V16" s="37">
        <f t="shared" si="2"/>
        <v>35.871428571428574</v>
      </c>
      <c r="W16" s="20"/>
    </row>
    <row r="17" spans="1:23" ht="18.75" x14ac:dyDescent="0.3">
      <c r="A17" s="13"/>
      <c r="B17" s="23" t="s">
        <v>137</v>
      </c>
      <c r="C17" s="24"/>
      <c r="D17" s="24">
        <v>6</v>
      </c>
      <c r="E17" s="24">
        <v>18</v>
      </c>
      <c r="F17" s="25">
        <f t="shared" si="0"/>
        <v>39.857142857142854</v>
      </c>
      <c r="G17" s="20"/>
      <c r="H17" s="21"/>
      <c r="I17" s="13"/>
      <c r="J17" s="23" t="s">
        <v>129</v>
      </c>
      <c r="K17" s="24"/>
      <c r="L17" s="24">
        <v>5</v>
      </c>
      <c r="M17" s="24">
        <v>54</v>
      </c>
      <c r="N17" s="25">
        <f t="shared" si="1"/>
        <v>42.559322033898312</v>
      </c>
      <c r="O17" s="20"/>
      <c r="P17" s="13"/>
      <c r="Q17" s="13"/>
      <c r="R17" s="35" t="s">
        <v>116</v>
      </c>
      <c r="S17" s="36"/>
      <c r="T17" s="36">
        <v>6</v>
      </c>
      <c r="U17" s="36">
        <v>55</v>
      </c>
      <c r="V17" s="37">
        <f t="shared" si="2"/>
        <v>36.303614457831323</v>
      </c>
      <c r="W17" s="20"/>
    </row>
    <row r="18" spans="1:23" ht="19.5" thickBot="1" x14ac:dyDescent="0.35">
      <c r="A18" s="13"/>
      <c r="B18" s="38" t="s">
        <v>141</v>
      </c>
      <c r="C18" s="39"/>
      <c r="D18" s="39">
        <v>6</v>
      </c>
      <c r="E18" s="39">
        <v>46</v>
      </c>
      <c r="F18" s="40">
        <f t="shared" si="0"/>
        <v>37.108374384236456</v>
      </c>
      <c r="G18" s="133">
        <f>SUM(F4:F18)/15</f>
        <v>40.473855865093853</v>
      </c>
      <c r="H18" s="21"/>
      <c r="I18" s="13"/>
      <c r="J18" s="26" t="s">
        <v>132</v>
      </c>
      <c r="K18" s="27"/>
      <c r="L18" s="27">
        <v>5</v>
      </c>
      <c r="M18" s="27">
        <v>57</v>
      </c>
      <c r="N18" s="28">
        <f t="shared" si="1"/>
        <v>42.201680672268907</v>
      </c>
      <c r="O18" s="133">
        <f>SUM(N4:N18)/15</f>
        <v>40.506396193430788</v>
      </c>
      <c r="P18" s="13"/>
      <c r="Q18" s="13"/>
      <c r="R18" s="35" t="s">
        <v>119</v>
      </c>
      <c r="S18" s="36"/>
      <c r="T18" s="36">
        <v>7</v>
      </c>
      <c r="U18" s="36">
        <v>1</v>
      </c>
      <c r="V18" s="37">
        <f t="shared" si="2"/>
        <v>35.786223277909741</v>
      </c>
      <c r="W18" s="20"/>
    </row>
    <row r="19" spans="1:23" ht="18.75" x14ac:dyDescent="0.3">
      <c r="A19" s="134" t="s">
        <v>246</v>
      </c>
      <c r="B19" s="31" t="s">
        <v>145</v>
      </c>
      <c r="C19" s="32" t="s">
        <v>351</v>
      </c>
      <c r="D19" s="32">
        <v>7</v>
      </c>
      <c r="E19" s="32">
        <v>30</v>
      </c>
      <c r="F19" s="33">
        <f t="shared" si="0"/>
        <v>33.479999999999997</v>
      </c>
      <c r="G19" s="20"/>
      <c r="H19" s="21"/>
      <c r="I19" s="134" t="s">
        <v>246</v>
      </c>
      <c r="J19" s="135" t="s">
        <v>135</v>
      </c>
      <c r="K19" s="136" t="s">
        <v>352</v>
      </c>
      <c r="L19" s="136">
        <v>7</v>
      </c>
      <c r="M19" s="136">
        <v>0</v>
      </c>
      <c r="N19" s="137">
        <f t="shared" si="1"/>
        <v>35.871428571428574</v>
      </c>
      <c r="O19" s="20"/>
      <c r="P19" s="13"/>
      <c r="Q19" s="13"/>
      <c r="R19" s="35" t="s">
        <v>122</v>
      </c>
      <c r="S19" s="36"/>
      <c r="T19" s="36">
        <v>7</v>
      </c>
      <c r="U19" s="36">
        <v>12</v>
      </c>
      <c r="V19" s="37">
        <f t="shared" si="2"/>
        <v>34.875</v>
      </c>
      <c r="W19" s="20"/>
    </row>
    <row r="20" spans="1:23" ht="18.75" x14ac:dyDescent="0.3">
      <c r="A20" s="134" t="s">
        <v>96</v>
      </c>
      <c r="B20" s="35" t="s">
        <v>148</v>
      </c>
      <c r="C20" s="36"/>
      <c r="D20" s="36">
        <v>6</v>
      </c>
      <c r="E20" s="36">
        <v>13</v>
      </c>
      <c r="F20" s="37">
        <f t="shared" si="0"/>
        <v>40.391420911528151</v>
      </c>
      <c r="G20" s="20"/>
      <c r="H20" s="21"/>
      <c r="I20" s="134" t="s">
        <v>353</v>
      </c>
      <c r="J20" s="35" t="s">
        <v>138</v>
      </c>
      <c r="K20" s="36"/>
      <c r="L20" s="36">
        <v>6</v>
      </c>
      <c r="M20" s="36">
        <v>8</v>
      </c>
      <c r="N20" s="37">
        <f t="shared" si="1"/>
        <v>40.940217391304344</v>
      </c>
      <c r="O20" s="20"/>
      <c r="P20" s="13"/>
      <c r="Q20" s="13"/>
      <c r="R20" s="35" t="s">
        <v>126</v>
      </c>
      <c r="S20" s="36"/>
      <c r="T20" s="36">
        <v>6</v>
      </c>
      <c r="U20" s="36">
        <v>23</v>
      </c>
      <c r="V20" s="37">
        <f t="shared" si="2"/>
        <v>39.336814621409928</v>
      </c>
      <c r="W20" s="20"/>
    </row>
    <row r="21" spans="1:23" ht="18.75" x14ac:dyDescent="0.3">
      <c r="A21" s="13"/>
      <c r="B21" s="35" t="s">
        <v>151</v>
      </c>
      <c r="C21" s="36"/>
      <c r="D21" s="36">
        <v>6</v>
      </c>
      <c r="E21" s="36">
        <v>40</v>
      </c>
      <c r="F21" s="37">
        <f t="shared" si="0"/>
        <v>37.664999999999999</v>
      </c>
      <c r="G21" s="20"/>
      <c r="H21" s="21"/>
      <c r="I21" s="13"/>
      <c r="J21" s="138" t="s">
        <v>143</v>
      </c>
      <c r="K21" s="42"/>
      <c r="L21" s="42">
        <v>5</v>
      </c>
      <c r="M21" s="42">
        <v>53</v>
      </c>
      <c r="N21" s="139">
        <f t="shared" si="1"/>
        <v>42.679886685552411</v>
      </c>
      <c r="O21" s="20"/>
      <c r="P21" s="13"/>
      <c r="Q21" s="13"/>
      <c r="R21" s="35" t="s">
        <v>130</v>
      </c>
      <c r="S21" s="36"/>
      <c r="T21" s="36">
        <v>6</v>
      </c>
      <c r="U21" s="36">
        <v>28</v>
      </c>
      <c r="V21" s="37">
        <f t="shared" si="2"/>
        <v>38.829896907216501</v>
      </c>
      <c r="W21" s="20"/>
    </row>
    <row r="22" spans="1:23" ht="19.5" thickBot="1" x14ac:dyDescent="0.35">
      <c r="A22" s="13"/>
      <c r="B22" s="35" t="s">
        <v>154</v>
      </c>
      <c r="C22" s="36"/>
      <c r="D22" s="36">
        <v>6</v>
      </c>
      <c r="E22" s="36">
        <v>34</v>
      </c>
      <c r="F22" s="37">
        <f t="shared" si="0"/>
        <v>38.238578680203048</v>
      </c>
      <c r="G22" s="20"/>
      <c r="H22" s="21"/>
      <c r="I22" s="13"/>
      <c r="J22" s="35" t="s">
        <v>146</v>
      </c>
      <c r="K22" s="36"/>
      <c r="L22" s="36">
        <v>6</v>
      </c>
      <c r="M22" s="36">
        <v>20</v>
      </c>
      <c r="N22" s="37">
        <f t="shared" si="1"/>
        <v>39.647368421052633</v>
      </c>
      <c r="O22" s="20"/>
      <c r="P22" s="13"/>
      <c r="Q22" s="13"/>
      <c r="R22" s="43" t="s">
        <v>133</v>
      </c>
      <c r="S22" s="44"/>
      <c r="T22" s="44">
        <v>6</v>
      </c>
      <c r="U22" s="44">
        <v>59</v>
      </c>
      <c r="V22" s="45">
        <f t="shared" si="2"/>
        <v>35.957040572792366</v>
      </c>
      <c r="W22" s="140">
        <f>SUM(V13:V22)/10</f>
        <v>35.787722771091396</v>
      </c>
    </row>
    <row r="23" spans="1:23" ht="18.75" x14ac:dyDescent="0.3">
      <c r="A23" s="13"/>
      <c r="B23" s="35" t="s">
        <v>159</v>
      </c>
      <c r="C23" s="36"/>
      <c r="D23" s="36">
        <v>7</v>
      </c>
      <c r="E23" s="36">
        <v>2</v>
      </c>
      <c r="F23" s="37">
        <f t="shared" si="0"/>
        <v>35.701421800947863</v>
      </c>
      <c r="G23" s="20"/>
      <c r="H23" s="21"/>
      <c r="I23" s="13"/>
      <c r="J23" s="35" t="s">
        <v>149</v>
      </c>
      <c r="K23" s="36"/>
      <c r="L23" s="36">
        <v>5</v>
      </c>
      <c r="M23" s="36">
        <v>59</v>
      </c>
      <c r="N23" s="37">
        <f t="shared" si="1"/>
        <v>41.966573816155986</v>
      </c>
      <c r="O23" s="20"/>
      <c r="P23" s="13"/>
      <c r="Q23" s="63" t="s">
        <v>217</v>
      </c>
      <c r="R23" s="48" t="s">
        <v>136</v>
      </c>
      <c r="S23" s="49" t="s">
        <v>354</v>
      </c>
      <c r="T23" s="49">
        <v>7</v>
      </c>
      <c r="U23" s="49">
        <v>54</v>
      </c>
      <c r="V23" s="50">
        <f t="shared" si="2"/>
        <v>31.784810126582276</v>
      </c>
      <c r="W23" s="20"/>
    </row>
    <row r="24" spans="1:23" ht="18.75" x14ac:dyDescent="0.3">
      <c r="A24" s="13"/>
      <c r="B24" s="35" t="s">
        <v>162</v>
      </c>
      <c r="C24" s="36"/>
      <c r="D24" s="36">
        <v>6</v>
      </c>
      <c r="E24" s="36">
        <v>19</v>
      </c>
      <c r="F24" s="37">
        <f t="shared" si="0"/>
        <v>39.751978891820585</v>
      </c>
      <c r="G24" s="20"/>
      <c r="H24" s="21"/>
      <c r="I24" s="13"/>
      <c r="J24" s="35" t="s">
        <v>152</v>
      </c>
      <c r="K24" s="36"/>
      <c r="L24" s="36">
        <v>5</v>
      </c>
      <c r="M24" s="36">
        <v>56</v>
      </c>
      <c r="N24" s="37">
        <f t="shared" si="1"/>
        <v>42.320224719101127</v>
      </c>
      <c r="O24" s="20"/>
      <c r="P24" s="13"/>
      <c r="Q24" s="63" t="s">
        <v>100</v>
      </c>
      <c r="R24" s="52" t="s">
        <v>140</v>
      </c>
      <c r="S24" s="53"/>
      <c r="T24" s="53">
        <v>7</v>
      </c>
      <c r="U24" s="53">
        <v>25</v>
      </c>
      <c r="V24" s="54">
        <f t="shared" si="2"/>
        <v>33.8561797752809</v>
      </c>
      <c r="W24" s="20"/>
    </row>
    <row r="25" spans="1:23" ht="18.75" x14ac:dyDescent="0.3">
      <c r="A25" s="13"/>
      <c r="B25" s="35" t="s">
        <v>165</v>
      </c>
      <c r="C25" s="36"/>
      <c r="D25" s="36">
        <v>6</v>
      </c>
      <c r="E25" s="36">
        <v>20</v>
      </c>
      <c r="F25" s="37">
        <f t="shared" si="0"/>
        <v>39.647368421052633</v>
      </c>
      <c r="G25" s="20"/>
      <c r="H25" s="21"/>
      <c r="I25" s="13"/>
      <c r="J25" s="35" t="s">
        <v>155</v>
      </c>
      <c r="K25" s="36"/>
      <c r="L25" s="36">
        <v>6</v>
      </c>
      <c r="M25" s="36">
        <v>1</v>
      </c>
      <c r="N25" s="37">
        <f t="shared" si="1"/>
        <v>41.734072022160667</v>
      </c>
      <c r="O25" s="20"/>
      <c r="P25" s="13"/>
      <c r="Q25" s="13"/>
      <c r="R25" s="52" t="s">
        <v>144</v>
      </c>
      <c r="S25" s="53"/>
      <c r="T25" s="53">
        <v>7</v>
      </c>
      <c r="U25" s="53">
        <v>0</v>
      </c>
      <c r="V25" s="54">
        <f t="shared" si="2"/>
        <v>35.871428571428574</v>
      </c>
      <c r="W25" s="20"/>
    </row>
    <row r="26" spans="1:23" ht="18.75" x14ac:dyDescent="0.3">
      <c r="A26" s="13"/>
      <c r="B26" s="35" t="s">
        <v>168</v>
      </c>
      <c r="C26" s="36"/>
      <c r="D26" s="36">
        <v>6</v>
      </c>
      <c r="E26" s="36">
        <v>23</v>
      </c>
      <c r="F26" s="37">
        <f t="shared" si="0"/>
        <v>39.336814621409928</v>
      </c>
      <c r="G26" s="20"/>
      <c r="H26" s="21"/>
      <c r="I26" s="13"/>
      <c r="J26" s="35" t="s">
        <v>160</v>
      </c>
      <c r="K26" s="36"/>
      <c r="L26" s="36">
        <v>6</v>
      </c>
      <c r="M26" s="36">
        <v>17</v>
      </c>
      <c r="N26" s="37">
        <f t="shared" si="1"/>
        <v>39.962864721485417</v>
      </c>
      <c r="O26" s="20"/>
      <c r="P26" s="13"/>
      <c r="Q26" s="13"/>
      <c r="R26" s="52" t="s">
        <v>147</v>
      </c>
      <c r="S26" s="53"/>
      <c r="T26" s="53">
        <v>6</v>
      </c>
      <c r="U26" s="53">
        <v>55</v>
      </c>
      <c r="V26" s="54">
        <f t="shared" si="2"/>
        <v>36.303614457831323</v>
      </c>
      <c r="W26" s="20"/>
    </row>
    <row r="27" spans="1:23" ht="18.75" x14ac:dyDescent="0.3">
      <c r="A27" s="13"/>
      <c r="B27" s="35" t="s">
        <v>171</v>
      </c>
      <c r="C27" s="36"/>
      <c r="D27" s="36">
        <v>7</v>
      </c>
      <c r="E27" s="36">
        <v>5</v>
      </c>
      <c r="F27" s="37">
        <f t="shared" si="0"/>
        <v>35.449411764705879</v>
      </c>
      <c r="G27" s="20"/>
      <c r="H27" s="21"/>
      <c r="I27" s="13"/>
      <c r="J27" s="35" t="s">
        <v>163</v>
      </c>
      <c r="K27" s="36"/>
      <c r="L27" s="36">
        <v>6</v>
      </c>
      <c r="M27" s="36">
        <v>23</v>
      </c>
      <c r="N27" s="37">
        <f t="shared" si="1"/>
        <v>39.336814621409928</v>
      </c>
      <c r="O27" s="20"/>
      <c r="P27" s="13"/>
      <c r="Q27" s="13"/>
      <c r="R27" s="52" t="s">
        <v>150</v>
      </c>
      <c r="S27" s="53"/>
      <c r="T27" s="53">
        <v>6</v>
      </c>
      <c r="U27" s="53">
        <v>59</v>
      </c>
      <c r="V27" s="54">
        <f t="shared" si="2"/>
        <v>35.957040572792366</v>
      </c>
      <c r="W27" s="20"/>
    </row>
    <row r="28" spans="1:23" ht="18.75" x14ac:dyDescent="0.3">
      <c r="A28" s="13"/>
      <c r="B28" s="35" t="s">
        <v>174</v>
      </c>
      <c r="C28" s="36"/>
      <c r="D28" s="36">
        <v>6</v>
      </c>
      <c r="E28" s="36">
        <v>46</v>
      </c>
      <c r="F28" s="37">
        <f t="shared" si="0"/>
        <v>37.108374384236456</v>
      </c>
      <c r="G28" s="20"/>
      <c r="H28" s="21"/>
      <c r="I28" s="13"/>
      <c r="J28" s="35" t="s">
        <v>166</v>
      </c>
      <c r="K28" s="36"/>
      <c r="L28" s="36">
        <v>6</v>
      </c>
      <c r="M28" s="36">
        <v>24</v>
      </c>
      <c r="N28" s="37">
        <f t="shared" si="1"/>
        <v>39.234375</v>
      </c>
      <c r="O28" s="20"/>
      <c r="P28" s="13"/>
      <c r="Q28" s="13"/>
      <c r="R28" s="52" t="s">
        <v>153</v>
      </c>
      <c r="S28" s="53"/>
      <c r="T28" s="53">
        <v>7</v>
      </c>
      <c r="U28" s="53">
        <v>6</v>
      </c>
      <c r="V28" s="54">
        <f t="shared" si="2"/>
        <v>35.366197183098592</v>
      </c>
      <c r="W28" s="20"/>
    </row>
    <row r="29" spans="1:23" ht="18.75" x14ac:dyDescent="0.3">
      <c r="A29" s="13"/>
      <c r="B29" s="35" t="s">
        <v>177</v>
      </c>
      <c r="C29" s="36"/>
      <c r="D29" s="36">
        <v>6</v>
      </c>
      <c r="E29" s="36">
        <v>48</v>
      </c>
      <c r="F29" s="37">
        <f t="shared" si="0"/>
        <v>36.926470588235297</v>
      </c>
      <c r="G29" s="20"/>
      <c r="H29" s="21"/>
      <c r="I29" s="13"/>
      <c r="J29" s="35" t="s">
        <v>169</v>
      </c>
      <c r="K29" s="36"/>
      <c r="L29" s="36">
        <v>6</v>
      </c>
      <c r="M29" s="36">
        <v>14</v>
      </c>
      <c r="N29" s="37">
        <f t="shared" si="1"/>
        <v>40.283422459893046</v>
      </c>
      <c r="O29" s="20"/>
      <c r="P29" s="13"/>
      <c r="Q29" s="13"/>
      <c r="R29" s="52" t="s">
        <v>157</v>
      </c>
      <c r="S29" s="53"/>
      <c r="T29" s="53">
        <v>6</v>
      </c>
      <c r="U29" s="53">
        <v>52</v>
      </c>
      <c r="V29" s="54">
        <f t="shared" si="2"/>
        <v>36.567961165048544</v>
      </c>
      <c r="W29" s="20"/>
    </row>
    <row r="30" spans="1:23" ht="18.75" x14ac:dyDescent="0.3">
      <c r="A30" s="13"/>
      <c r="B30" s="35" t="s">
        <v>180</v>
      </c>
      <c r="C30" s="36"/>
      <c r="D30" s="36">
        <v>6</v>
      </c>
      <c r="E30" s="36">
        <v>55</v>
      </c>
      <c r="F30" s="37">
        <f t="shared" si="0"/>
        <v>36.303614457831323</v>
      </c>
      <c r="G30" s="20"/>
      <c r="H30" s="21"/>
      <c r="I30" s="13"/>
      <c r="J30" s="35" t="s">
        <v>172</v>
      </c>
      <c r="K30" s="36"/>
      <c r="L30" s="36">
        <v>6</v>
      </c>
      <c r="M30" s="36">
        <v>14</v>
      </c>
      <c r="N30" s="37">
        <f t="shared" si="1"/>
        <v>40.283422459893046</v>
      </c>
      <c r="O30" s="20"/>
      <c r="P30" s="13"/>
      <c r="Q30" s="13"/>
      <c r="R30" s="52" t="s">
        <v>161</v>
      </c>
      <c r="S30" s="53"/>
      <c r="T30" s="53">
        <v>6</v>
      </c>
      <c r="U30" s="53">
        <v>45</v>
      </c>
      <c r="V30" s="54">
        <f t="shared" si="2"/>
        <v>37.200000000000003</v>
      </c>
      <c r="W30" s="20"/>
    </row>
    <row r="31" spans="1:23" ht="19.5" thickBot="1" x14ac:dyDescent="0.35">
      <c r="A31" s="13"/>
      <c r="B31" s="35" t="s">
        <v>183</v>
      </c>
      <c r="C31" s="36"/>
      <c r="D31" s="36">
        <v>6</v>
      </c>
      <c r="E31" s="36">
        <v>29</v>
      </c>
      <c r="F31" s="37">
        <f t="shared" si="0"/>
        <v>38.730077120822621</v>
      </c>
      <c r="G31" s="20"/>
      <c r="H31" s="21"/>
      <c r="I31" s="13"/>
      <c r="J31" s="35" t="s">
        <v>175</v>
      </c>
      <c r="K31" s="36"/>
      <c r="L31" s="36">
        <v>6</v>
      </c>
      <c r="M31" s="36">
        <v>10</v>
      </c>
      <c r="N31" s="37">
        <f t="shared" si="1"/>
        <v>40.718918918918924</v>
      </c>
      <c r="O31" s="20"/>
      <c r="P31" s="13"/>
      <c r="Q31" s="13"/>
      <c r="R31" s="55" t="s">
        <v>164</v>
      </c>
      <c r="S31" s="56"/>
      <c r="T31" s="56">
        <v>7</v>
      </c>
      <c r="U31" s="56">
        <v>21</v>
      </c>
      <c r="V31" s="57">
        <f t="shared" si="2"/>
        <v>34.163265306122447</v>
      </c>
      <c r="W31" s="141">
        <f>SUM(V23:V31)/9</f>
        <v>35.23005523979834</v>
      </c>
    </row>
    <row r="32" spans="1:23" ht="19.5" thickBot="1" x14ac:dyDescent="0.35">
      <c r="A32" s="13"/>
      <c r="B32" s="43" t="s">
        <v>189</v>
      </c>
      <c r="C32" s="44"/>
      <c r="D32" s="44">
        <v>6</v>
      </c>
      <c r="E32" s="44">
        <v>37</v>
      </c>
      <c r="F32" s="45">
        <f t="shared" si="0"/>
        <v>37.949622166246854</v>
      </c>
      <c r="G32" s="140">
        <f>SUM(F19:F32)/14</f>
        <v>37.620010986360043</v>
      </c>
      <c r="H32" s="21"/>
      <c r="I32" s="13"/>
      <c r="J32" s="35" t="s">
        <v>178</v>
      </c>
      <c r="K32" s="36"/>
      <c r="L32" s="36">
        <v>6</v>
      </c>
      <c r="M32" s="36">
        <v>18</v>
      </c>
      <c r="N32" s="37">
        <f t="shared" si="1"/>
        <v>39.857142857142854</v>
      </c>
      <c r="O32" s="20"/>
      <c r="P32" s="13"/>
      <c r="Q32" s="142" t="s">
        <v>355</v>
      </c>
      <c r="R32" s="60" t="s">
        <v>167</v>
      </c>
      <c r="S32" s="61" t="s">
        <v>356</v>
      </c>
      <c r="T32" s="61">
        <v>8</v>
      </c>
      <c r="U32" s="61">
        <v>27</v>
      </c>
      <c r="V32" s="62">
        <f t="shared" si="2"/>
        <v>29.715976331360949</v>
      </c>
      <c r="W32" s="20"/>
    </row>
    <row r="33" spans="1:25" ht="18.75" x14ac:dyDescent="0.3">
      <c r="A33" s="63" t="s">
        <v>217</v>
      </c>
      <c r="B33" s="48" t="s">
        <v>194</v>
      </c>
      <c r="C33" s="49" t="s">
        <v>357</v>
      </c>
      <c r="D33" s="49">
        <v>7</v>
      </c>
      <c r="E33" s="49">
        <v>26</v>
      </c>
      <c r="F33" s="50">
        <f t="shared" si="0"/>
        <v>33.780269058295964</v>
      </c>
      <c r="G33" s="20"/>
      <c r="H33" s="21"/>
      <c r="I33" s="13"/>
      <c r="J33" s="35" t="s">
        <v>181</v>
      </c>
      <c r="K33" s="36"/>
      <c r="L33" s="36">
        <v>6</v>
      </c>
      <c r="M33" s="36">
        <v>6</v>
      </c>
      <c r="N33" s="37">
        <f t="shared" si="1"/>
        <v>41.163934426229503</v>
      </c>
      <c r="O33" s="20"/>
      <c r="P33" s="13"/>
      <c r="Q33" s="142" t="s">
        <v>358</v>
      </c>
      <c r="R33" s="65" t="s">
        <v>170</v>
      </c>
      <c r="S33" s="66"/>
      <c r="T33" s="66">
        <v>7</v>
      </c>
      <c r="U33" s="66">
        <v>40</v>
      </c>
      <c r="V33" s="67">
        <f t="shared" si="2"/>
        <v>32.752173913043478</v>
      </c>
      <c r="W33" s="20"/>
    </row>
    <row r="34" spans="1:25" ht="19.5" thickBot="1" x14ac:dyDescent="0.35">
      <c r="A34" s="63" t="s">
        <v>98</v>
      </c>
      <c r="B34" s="52" t="s">
        <v>197</v>
      </c>
      <c r="C34" s="53"/>
      <c r="D34" s="53">
        <v>6</v>
      </c>
      <c r="E34" s="53">
        <v>30</v>
      </c>
      <c r="F34" s="54">
        <f t="shared" si="0"/>
        <v>38.630769230769232</v>
      </c>
      <c r="G34" s="20"/>
      <c r="H34" s="21"/>
      <c r="I34" s="13"/>
      <c r="J34" s="143" t="s">
        <v>184</v>
      </c>
      <c r="K34" s="144"/>
      <c r="L34" s="144">
        <v>6</v>
      </c>
      <c r="M34" s="144">
        <v>14</v>
      </c>
      <c r="N34" s="145">
        <f t="shared" si="1"/>
        <v>40.283422459893046</v>
      </c>
      <c r="O34" s="140">
        <f>SUM(N19:N34)/16</f>
        <v>40.392755596976343</v>
      </c>
      <c r="P34" s="13"/>
      <c r="Q34" s="13"/>
      <c r="R34" s="65" t="s">
        <v>173</v>
      </c>
      <c r="S34" s="66"/>
      <c r="T34" s="66">
        <v>7</v>
      </c>
      <c r="U34" s="66">
        <v>38</v>
      </c>
      <c r="V34" s="67">
        <f t="shared" si="2"/>
        <v>32.895196506550214</v>
      </c>
      <c r="W34" s="20"/>
    </row>
    <row r="35" spans="1:25" ht="18.75" x14ac:dyDescent="0.3">
      <c r="A35" s="21"/>
      <c r="B35" s="52" t="s">
        <v>200</v>
      </c>
      <c r="C35" s="53"/>
      <c r="D35" s="53">
        <v>6</v>
      </c>
      <c r="E35" s="53">
        <v>26</v>
      </c>
      <c r="F35" s="54">
        <f t="shared" si="0"/>
        <v>39.031088082901555</v>
      </c>
      <c r="G35" s="20"/>
      <c r="H35" s="21"/>
      <c r="I35" s="63" t="s">
        <v>217</v>
      </c>
      <c r="J35" s="48" t="s">
        <v>191</v>
      </c>
      <c r="K35" s="49" t="s">
        <v>359</v>
      </c>
      <c r="L35" s="49">
        <v>7</v>
      </c>
      <c r="M35" s="49">
        <v>7</v>
      </c>
      <c r="N35" s="50">
        <f t="shared" si="1"/>
        <v>35.283372365339581</v>
      </c>
      <c r="O35" s="20"/>
      <c r="P35" s="13"/>
      <c r="Q35" s="13"/>
      <c r="R35" s="65" t="s">
        <v>176</v>
      </c>
      <c r="S35" s="66"/>
      <c r="T35" s="66">
        <v>7</v>
      </c>
      <c r="U35" s="66">
        <v>14</v>
      </c>
      <c r="V35" s="67">
        <f t="shared" si="2"/>
        <v>34.714285714285715</v>
      </c>
      <c r="W35" s="20"/>
    </row>
    <row r="36" spans="1:25" ht="18.75" x14ac:dyDescent="0.3">
      <c r="A36" s="21"/>
      <c r="B36" s="52" t="s">
        <v>203</v>
      </c>
      <c r="C36" s="53"/>
      <c r="D36" s="53">
        <v>6</v>
      </c>
      <c r="E36" s="53">
        <v>21</v>
      </c>
      <c r="F36" s="54">
        <f t="shared" si="0"/>
        <v>39.54330708661417</v>
      </c>
      <c r="G36" s="20"/>
      <c r="H36" s="21"/>
      <c r="I36" s="63" t="s">
        <v>96</v>
      </c>
      <c r="J36" s="52" t="s">
        <v>195</v>
      </c>
      <c r="K36" s="53"/>
      <c r="L36" s="53">
        <v>6</v>
      </c>
      <c r="M36" s="53">
        <v>9</v>
      </c>
      <c r="N36" s="54">
        <f t="shared" si="1"/>
        <v>40.829268292682926</v>
      </c>
      <c r="O36" s="20"/>
      <c r="P36" s="13"/>
      <c r="Q36" s="13"/>
      <c r="R36" s="65" t="s">
        <v>179</v>
      </c>
      <c r="S36" s="66"/>
      <c r="T36" s="66">
        <v>7</v>
      </c>
      <c r="U36" s="66">
        <v>26</v>
      </c>
      <c r="V36" s="67">
        <f t="shared" si="2"/>
        <v>33.780269058295964</v>
      </c>
      <c r="W36" s="20"/>
    </row>
    <row r="37" spans="1:25" ht="18.75" x14ac:dyDescent="0.3">
      <c r="A37" s="21"/>
      <c r="B37" s="52" t="s">
        <v>206</v>
      </c>
      <c r="C37" s="53"/>
      <c r="D37" s="53">
        <v>6</v>
      </c>
      <c r="E37" s="53">
        <v>10</v>
      </c>
      <c r="F37" s="54">
        <f t="shared" si="0"/>
        <v>40.718918918918924</v>
      </c>
      <c r="G37" s="20"/>
      <c r="H37" s="21"/>
      <c r="I37" s="68"/>
      <c r="J37" s="146" t="s">
        <v>198</v>
      </c>
      <c r="K37" s="69"/>
      <c r="L37" s="69">
        <v>6</v>
      </c>
      <c r="M37" s="69">
        <v>5</v>
      </c>
      <c r="N37" s="147">
        <f t="shared" si="1"/>
        <v>41.276712328767118</v>
      </c>
      <c r="O37" s="20"/>
      <c r="P37" s="13"/>
      <c r="Q37" s="13"/>
      <c r="R37" s="65" t="s">
        <v>182</v>
      </c>
      <c r="S37" s="66"/>
      <c r="T37" s="66">
        <v>6</v>
      </c>
      <c r="U37" s="66">
        <v>57</v>
      </c>
      <c r="V37" s="67">
        <f t="shared" si="2"/>
        <v>36.129496402877699</v>
      </c>
      <c r="W37" s="20"/>
    </row>
    <row r="38" spans="1:25" ht="19.5" thickBot="1" x14ac:dyDescent="0.35">
      <c r="A38" s="21"/>
      <c r="B38" s="52" t="s">
        <v>209</v>
      </c>
      <c r="C38" s="53"/>
      <c r="D38" s="53">
        <v>6</v>
      </c>
      <c r="E38" s="53">
        <v>56</v>
      </c>
      <c r="F38" s="54">
        <f t="shared" si="0"/>
        <v>36.216346153846153</v>
      </c>
      <c r="G38" s="20"/>
      <c r="H38" s="21"/>
      <c r="I38" s="13"/>
      <c r="J38" s="52" t="s">
        <v>201</v>
      </c>
      <c r="K38" s="53"/>
      <c r="L38" s="53">
        <v>6</v>
      </c>
      <c r="M38" s="53">
        <v>14</v>
      </c>
      <c r="N38" s="54">
        <f t="shared" si="1"/>
        <v>40.283422459893046</v>
      </c>
      <c r="O38" s="20"/>
      <c r="P38" s="13"/>
      <c r="Q38" s="13"/>
      <c r="R38" s="70" t="s">
        <v>187</v>
      </c>
      <c r="S38" s="71"/>
      <c r="T38" s="71">
        <v>7</v>
      </c>
      <c r="U38" s="71">
        <v>40</v>
      </c>
      <c r="V38" s="72">
        <f t="shared" si="2"/>
        <v>32.752173913043478</v>
      </c>
      <c r="W38" s="148">
        <f>SUM(V32:V38)/7</f>
        <v>33.248510262779639</v>
      </c>
    </row>
    <row r="39" spans="1:25" ht="18.75" x14ac:dyDescent="0.3">
      <c r="A39" s="21"/>
      <c r="B39" s="52" t="s">
        <v>212</v>
      </c>
      <c r="C39" s="53"/>
      <c r="D39" s="53">
        <v>6</v>
      </c>
      <c r="E39" s="53">
        <v>50</v>
      </c>
      <c r="F39" s="54">
        <f t="shared" si="0"/>
        <v>36.74634146341463</v>
      </c>
      <c r="G39" s="20"/>
      <c r="H39" s="21"/>
      <c r="I39" s="13"/>
      <c r="J39" s="52" t="s">
        <v>204</v>
      </c>
      <c r="K39" s="53"/>
      <c r="L39" s="53">
        <v>6</v>
      </c>
      <c r="M39" s="53">
        <v>45</v>
      </c>
      <c r="N39" s="54">
        <f t="shared" si="1"/>
        <v>37.200000000000003</v>
      </c>
      <c r="O39" s="20"/>
      <c r="P39" s="13"/>
      <c r="Q39" s="149" t="s">
        <v>360</v>
      </c>
      <c r="R39" s="75" t="s">
        <v>192</v>
      </c>
      <c r="S39" s="76" t="s">
        <v>361</v>
      </c>
      <c r="T39" s="76">
        <v>8</v>
      </c>
      <c r="U39" s="76">
        <v>47</v>
      </c>
      <c r="V39" s="77">
        <f t="shared" si="2"/>
        <v>28.588235294117649</v>
      </c>
      <c r="W39" s="20"/>
    </row>
    <row r="40" spans="1:25" ht="18.75" x14ac:dyDescent="0.3">
      <c r="A40" s="21"/>
      <c r="B40" s="52" t="s">
        <v>215</v>
      </c>
      <c r="C40" s="53"/>
      <c r="D40" s="53">
        <v>7</v>
      </c>
      <c r="E40" s="53">
        <v>1</v>
      </c>
      <c r="F40" s="54">
        <f t="shared" si="0"/>
        <v>35.786223277909741</v>
      </c>
      <c r="G40" s="20"/>
      <c r="H40" s="21"/>
      <c r="I40" s="13"/>
      <c r="J40" s="52" t="s">
        <v>207</v>
      </c>
      <c r="K40" s="53"/>
      <c r="L40" s="53">
        <v>6</v>
      </c>
      <c r="M40" s="53">
        <v>35</v>
      </c>
      <c r="N40" s="54">
        <f t="shared" si="1"/>
        <v>38.141772151898728</v>
      </c>
      <c r="O40" s="20"/>
      <c r="P40" s="13"/>
      <c r="Q40" s="149" t="s">
        <v>100</v>
      </c>
      <c r="R40" s="79" t="s">
        <v>196</v>
      </c>
      <c r="S40" s="80"/>
      <c r="T40" s="80">
        <v>7</v>
      </c>
      <c r="U40" s="80">
        <v>8</v>
      </c>
      <c r="V40" s="81">
        <f t="shared" si="2"/>
        <v>35.200934579439249</v>
      </c>
      <c r="W40" s="20"/>
    </row>
    <row r="41" spans="1:25" ht="18.75" x14ac:dyDescent="0.3">
      <c r="A41" s="21"/>
      <c r="B41" s="52" t="s">
        <v>220</v>
      </c>
      <c r="C41" s="53"/>
      <c r="D41" s="53">
        <v>6</v>
      </c>
      <c r="E41" s="53">
        <v>58</v>
      </c>
      <c r="F41" s="54">
        <f t="shared" si="0"/>
        <v>36.043062200956932</v>
      </c>
      <c r="G41" s="20"/>
      <c r="H41" s="21"/>
      <c r="I41" s="13"/>
      <c r="J41" s="52" t="s">
        <v>210</v>
      </c>
      <c r="K41" s="53"/>
      <c r="L41" s="53">
        <v>6</v>
      </c>
      <c r="M41" s="53">
        <v>37</v>
      </c>
      <c r="N41" s="54">
        <f t="shared" si="1"/>
        <v>37.949622166246854</v>
      </c>
      <c r="O41" s="20"/>
      <c r="P41" s="13"/>
      <c r="Q41" s="13"/>
      <c r="R41" s="79" t="s">
        <v>199</v>
      </c>
      <c r="S41" s="80"/>
      <c r="T41" s="80">
        <v>6</v>
      </c>
      <c r="U41" s="80">
        <v>58</v>
      </c>
      <c r="V41" s="81">
        <f t="shared" si="2"/>
        <v>36.043062200956932</v>
      </c>
      <c r="W41" s="20"/>
    </row>
    <row r="42" spans="1:25" ht="18.75" x14ac:dyDescent="0.3">
      <c r="A42" s="21"/>
      <c r="B42" s="52" t="s">
        <v>224</v>
      </c>
      <c r="C42" s="53"/>
      <c r="D42" s="53">
        <v>6</v>
      </c>
      <c r="E42" s="53">
        <v>50</v>
      </c>
      <c r="F42" s="54">
        <f t="shared" si="0"/>
        <v>36.74634146341463</v>
      </c>
      <c r="G42" s="20"/>
      <c r="H42" s="21"/>
      <c r="I42" s="13"/>
      <c r="J42" s="52" t="s">
        <v>213</v>
      </c>
      <c r="K42" s="53"/>
      <c r="L42" s="53">
        <v>6</v>
      </c>
      <c r="M42" s="53">
        <v>14</v>
      </c>
      <c r="N42" s="54">
        <f t="shared" si="1"/>
        <v>40.283422459893046</v>
      </c>
      <c r="O42" s="20"/>
      <c r="P42" s="13"/>
      <c r="Q42" s="13"/>
      <c r="R42" s="79" t="s">
        <v>202</v>
      </c>
      <c r="S42" s="80"/>
      <c r="T42" s="80">
        <v>6</v>
      </c>
      <c r="U42" s="80">
        <v>54</v>
      </c>
      <c r="V42" s="81">
        <f t="shared" si="2"/>
        <v>36.391304347826086</v>
      </c>
      <c r="W42" s="20"/>
      <c r="Y42" s="82"/>
    </row>
    <row r="43" spans="1:25" ht="18.75" x14ac:dyDescent="0.3">
      <c r="A43" s="21"/>
      <c r="B43" s="52" t="s">
        <v>227</v>
      </c>
      <c r="C43" s="53"/>
      <c r="D43" s="53">
        <v>6</v>
      </c>
      <c r="E43" s="53">
        <v>26</v>
      </c>
      <c r="F43" s="54">
        <f t="shared" si="0"/>
        <v>39.031088082901555</v>
      </c>
      <c r="G43" s="20"/>
      <c r="H43" s="21"/>
      <c r="I43" s="13"/>
      <c r="J43" s="52" t="s">
        <v>216</v>
      </c>
      <c r="K43" s="53"/>
      <c r="L43" s="53">
        <v>6</v>
      </c>
      <c r="M43" s="53">
        <v>7</v>
      </c>
      <c r="N43" s="54">
        <f t="shared" si="1"/>
        <v>41.051771117166219</v>
      </c>
      <c r="O43" s="20"/>
      <c r="P43" s="13"/>
      <c r="Q43" s="13"/>
      <c r="R43" s="79" t="s">
        <v>205</v>
      </c>
      <c r="S43" s="80"/>
      <c r="T43" s="80">
        <v>6</v>
      </c>
      <c r="U43" s="80">
        <v>53</v>
      </c>
      <c r="V43" s="81">
        <f t="shared" si="2"/>
        <v>36.479418886198545</v>
      </c>
      <c r="W43" s="20"/>
    </row>
    <row r="44" spans="1:25" ht="18.75" x14ac:dyDescent="0.3">
      <c r="A44" s="21"/>
      <c r="B44" s="52" t="s">
        <v>230</v>
      </c>
      <c r="C44" s="53"/>
      <c r="D44" s="53">
        <v>7</v>
      </c>
      <c r="E44" s="53">
        <v>18</v>
      </c>
      <c r="F44" s="54">
        <f t="shared" si="0"/>
        <v>34.397260273972606</v>
      </c>
      <c r="G44" s="20"/>
      <c r="H44" s="21"/>
      <c r="I44" s="13"/>
      <c r="J44" s="52" t="s">
        <v>221</v>
      </c>
      <c r="K44" s="53"/>
      <c r="L44" s="53">
        <v>6</v>
      </c>
      <c r="M44" s="53">
        <v>28</v>
      </c>
      <c r="N44" s="54">
        <f t="shared" si="1"/>
        <v>38.829896907216501</v>
      </c>
      <c r="O44" s="20"/>
      <c r="P44" s="13"/>
      <c r="Q44" s="13"/>
      <c r="R44" s="79" t="s">
        <v>208</v>
      </c>
      <c r="S44" s="80"/>
      <c r="T44" s="80">
        <v>7</v>
      </c>
      <c r="U44" s="80">
        <v>16</v>
      </c>
      <c r="V44" s="81">
        <f t="shared" si="2"/>
        <v>34.555045871559635</v>
      </c>
      <c r="W44" s="20"/>
      <c r="Y44" s="82"/>
    </row>
    <row r="45" spans="1:25" ht="19.5" thickBot="1" x14ac:dyDescent="0.35">
      <c r="A45" s="21"/>
      <c r="B45" s="55" t="s">
        <v>234</v>
      </c>
      <c r="C45" s="56"/>
      <c r="D45" s="56">
        <v>7</v>
      </c>
      <c r="E45" s="56">
        <v>20</v>
      </c>
      <c r="F45" s="57">
        <f t="shared" si="0"/>
        <v>34.240909090909085</v>
      </c>
      <c r="G45" s="141">
        <f>SUM(F33:F45)/13</f>
        <v>36.993224952678858</v>
      </c>
      <c r="H45" s="21"/>
      <c r="I45" s="13"/>
      <c r="J45" s="52" t="s">
        <v>225</v>
      </c>
      <c r="K45" s="53"/>
      <c r="L45" s="53">
        <v>6</v>
      </c>
      <c r="M45" s="53">
        <v>40</v>
      </c>
      <c r="N45" s="54">
        <f t="shared" si="1"/>
        <v>37.664999999999999</v>
      </c>
      <c r="O45" s="20"/>
      <c r="P45" s="13"/>
      <c r="Q45" s="13"/>
      <c r="R45" s="79" t="s">
        <v>211</v>
      </c>
      <c r="S45" s="80"/>
      <c r="T45" s="80">
        <v>6</v>
      </c>
      <c r="U45" s="80">
        <v>52</v>
      </c>
      <c r="V45" s="81">
        <f t="shared" si="2"/>
        <v>36.567961165048544</v>
      </c>
      <c r="W45" s="20"/>
    </row>
    <row r="46" spans="1:25" ht="18.75" x14ac:dyDescent="0.3">
      <c r="A46" s="142" t="s">
        <v>355</v>
      </c>
      <c r="B46" s="60" t="s">
        <v>238</v>
      </c>
      <c r="C46" s="61" t="s">
        <v>362</v>
      </c>
      <c r="D46" s="61">
        <v>8</v>
      </c>
      <c r="E46" s="61">
        <v>7</v>
      </c>
      <c r="F46" s="62">
        <f t="shared" si="0"/>
        <v>30.936344969199176</v>
      </c>
      <c r="G46" s="20"/>
      <c r="H46" s="21"/>
      <c r="I46" s="13"/>
      <c r="J46" s="52" t="s">
        <v>228</v>
      </c>
      <c r="K46" s="53"/>
      <c r="L46" s="53">
        <v>6</v>
      </c>
      <c r="M46" s="53">
        <v>55</v>
      </c>
      <c r="N46" s="54">
        <f t="shared" si="1"/>
        <v>36.303614457831323</v>
      </c>
      <c r="O46" s="20"/>
      <c r="P46" s="13"/>
      <c r="Q46" s="13"/>
      <c r="R46" s="79" t="s">
        <v>214</v>
      </c>
      <c r="S46" s="80"/>
      <c r="T46" s="80">
        <v>7</v>
      </c>
      <c r="U46" s="80">
        <v>16</v>
      </c>
      <c r="V46" s="81">
        <f t="shared" si="2"/>
        <v>34.555045871559635</v>
      </c>
      <c r="W46" s="20"/>
    </row>
    <row r="47" spans="1:25" ht="19.5" thickBot="1" x14ac:dyDescent="0.35">
      <c r="A47" s="142" t="s">
        <v>100</v>
      </c>
      <c r="B47" s="65" t="s">
        <v>241</v>
      </c>
      <c r="C47" s="66"/>
      <c r="D47" s="66">
        <v>6</v>
      </c>
      <c r="E47" s="66">
        <v>45</v>
      </c>
      <c r="F47" s="67">
        <f t="shared" si="0"/>
        <v>37.200000000000003</v>
      </c>
      <c r="G47" s="20"/>
      <c r="H47" s="21"/>
      <c r="I47" s="13"/>
      <c r="J47" s="52" t="s">
        <v>232</v>
      </c>
      <c r="K47" s="53"/>
      <c r="L47" s="53">
        <v>7</v>
      </c>
      <c r="M47" s="53">
        <v>11</v>
      </c>
      <c r="N47" s="54">
        <f t="shared" si="1"/>
        <v>34.955916473317863</v>
      </c>
      <c r="O47" s="20"/>
      <c r="P47" s="13"/>
      <c r="Q47" s="13"/>
      <c r="R47" s="83" t="s">
        <v>218</v>
      </c>
      <c r="S47" s="84"/>
      <c r="T47" s="84">
        <v>8</v>
      </c>
      <c r="U47" s="84">
        <v>9</v>
      </c>
      <c r="V47" s="85">
        <f t="shared" si="2"/>
        <v>30.809815950920246</v>
      </c>
      <c r="W47" s="150">
        <f>SUM(V39:V47)/9</f>
        <v>34.354536018625168</v>
      </c>
    </row>
    <row r="48" spans="1:25" ht="19.5" thickBot="1" x14ac:dyDescent="0.35">
      <c r="A48" s="21"/>
      <c r="B48" s="65" t="s">
        <v>244</v>
      </c>
      <c r="C48" s="66"/>
      <c r="D48" s="66">
        <v>6</v>
      </c>
      <c r="E48" s="66">
        <v>45</v>
      </c>
      <c r="F48" s="67">
        <f t="shared" si="0"/>
        <v>37.200000000000003</v>
      </c>
      <c r="G48" s="20"/>
      <c r="H48" s="21"/>
      <c r="I48" s="13"/>
      <c r="J48" s="55" t="s">
        <v>235</v>
      </c>
      <c r="K48" s="56"/>
      <c r="L48" s="56">
        <v>7</v>
      </c>
      <c r="M48" s="56">
        <v>59</v>
      </c>
      <c r="N48" s="57">
        <f t="shared" si="1"/>
        <v>31.453027139874738</v>
      </c>
      <c r="O48" s="141">
        <f>SUM(N35:N48)/14</f>
        <v>37.964772737151996</v>
      </c>
      <c r="P48" s="13"/>
      <c r="Q48" s="151" t="s">
        <v>156</v>
      </c>
      <c r="R48" s="152" t="s">
        <v>223</v>
      </c>
      <c r="S48" s="153" t="s">
        <v>363</v>
      </c>
      <c r="T48" s="153">
        <v>6</v>
      </c>
      <c r="U48" s="153">
        <v>39</v>
      </c>
      <c r="V48" s="154">
        <f t="shared" si="2"/>
        <v>37.7593984962406</v>
      </c>
      <c r="W48" s="20"/>
    </row>
    <row r="49" spans="1:26" ht="18.75" x14ac:dyDescent="0.3">
      <c r="A49" s="21"/>
      <c r="B49" s="155" t="s">
        <v>249</v>
      </c>
      <c r="C49" s="156"/>
      <c r="D49" s="156">
        <v>6</v>
      </c>
      <c r="E49" s="156">
        <v>16</v>
      </c>
      <c r="F49" s="157">
        <f t="shared" si="0"/>
        <v>40.069148936170208</v>
      </c>
      <c r="G49" s="20"/>
      <c r="H49" s="21"/>
      <c r="I49" s="142" t="s">
        <v>355</v>
      </c>
      <c r="J49" s="158" t="s">
        <v>239</v>
      </c>
      <c r="K49" s="159" t="s">
        <v>364</v>
      </c>
      <c r="L49" s="159">
        <v>9</v>
      </c>
      <c r="M49" s="159">
        <v>47</v>
      </c>
      <c r="N49" s="160">
        <f t="shared" si="1"/>
        <v>25.666098807495743</v>
      </c>
      <c r="O49" s="20"/>
      <c r="P49" s="13"/>
      <c r="Q49" s="151" t="s">
        <v>100</v>
      </c>
      <c r="R49" s="161" t="s">
        <v>226</v>
      </c>
      <c r="S49" s="162"/>
      <c r="T49" s="162">
        <v>6</v>
      </c>
      <c r="U49" s="162">
        <v>58</v>
      </c>
      <c r="V49" s="163">
        <f t="shared" si="2"/>
        <v>36.043062200956932</v>
      </c>
      <c r="W49" s="20"/>
    </row>
    <row r="50" spans="1:26" ht="18.75" x14ac:dyDescent="0.3">
      <c r="A50" s="21"/>
      <c r="B50" s="65" t="s">
        <v>253</v>
      </c>
      <c r="C50" s="66"/>
      <c r="D50" s="66">
        <v>6</v>
      </c>
      <c r="E50" s="66">
        <v>50</v>
      </c>
      <c r="F50" s="67">
        <f t="shared" si="0"/>
        <v>36.74634146341463</v>
      </c>
      <c r="G50" s="20"/>
      <c r="H50" s="21"/>
      <c r="I50" s="142" t="s">
        <v>222</v>
      </c>
      <c r="J50" s="65" t="s">
        <v>242</v>
      </c>
      <c r="K50" s="66"/>
      <c r="L50" s="66">
        <v>8</v>
      </c>
      <c r="M50" s="66">
        <v>57</v>
      </c>
      <c r="N50" s="67">
        <f t="shared" si="1"/>
        <v>28.05586592178771</v>
      </c>
      <c r="O50" s="20"/>
      <c r="P50" s="13"/>
      <c r="Q50" s="13"/>
      <c r="R50" s="161" t="s">
        <v>229</v>
      </c>
      <c r="S50" s="162"/>
      <c r="T50" s="162">
        <v>7</v>
      </c>
      <c r="U50" s="162">
        <v>8</v>
      </c>
      <c r="V50" s="163">
        <f t="shared" si="2"/>
        <v>35.200934579439249</v>
      </c>
      <c r="W50" s="20"/>
    </row>
    <row r="51" spans="1:26" ht="18.75" x14ac:dyDescent="0.3">
      <c r="A51" s="21"/>
      <c r="B51" s="65" t="s">
        <v>256</v>
      </c>
      <c r="C51" s="66"/>
      <c r="D51" s="66">
        <v>6</v>
      </c>
      <c r="E51" s="66">
        <v>57</v>
      </c>
      <c r="F51" s="67">
        <f t="shared" si="0"/>
        <v>36.129496402877699</v>
      </c>
      <c r="G51" s="20"/>
      <c r="H51" s="21"/>
      <c r="I51" s="13"/>
      <c r="J51" s="65" t="s">
        <v>245</v>
      </c>
      <c r="K51" s="66"/>
      <c r="L51" s="66">
        <v>8</v>
      </c>
      <c r="M51" s="66">
        <v>31</v>
      </c>
      <c r="N51" s="67">
        <f t="shared" si="1"/>
        <v>29.483365949119371</v>
      </c>
      <c r="O51" s="20"/>
      <c r="P51" s="13"/>
      <c r="Q51" s="13"/>
      <c r="R51" s="161" t="s">
        <v>233</v>
      </c>
      <c r="S51" s="162"/>
      <c r="T51" s="162">
        <v>6</v>
      </c>
      <c r="U51" s="162">
        <v>59</v>
      </c>
      <c r="V51" s="163">
        <f t="shared" si="2"/>
        <v>35.957040572792366</v>
      </c>
      <c r="W51" s="20"/>
    </row>
    <row r="52" spans="1:26" ht="18.75" x14ac:dyDescent="0.3">
      <c r="A52" s="21"/>
      <c r="B52" s="65" t="s">
        <v>259</v>
      </c>
      <c r="C52" s="66"/>
      <c r="D52" s="66">
        <v>7</v>
      </c>
      <c r="E52" s="66">
        <v>27</v>
      </c>
      <c r="F52" s="67">
        <f t="shared" si="0"/>
        <v>33.70469798657718</v>
      </c>
      <c r="G52" s="20"/>
      <c r="H52" s="21"/>
      <c r="I52" s="13"/>
      <c r="J52" s="65" t="s">
        <v>250</v>
      </c>
      <c r="K52" s="66"/>
      <c r="L52" s="66">
        <v>8</v>
      </c>
      <c r="M52" s="66">
        <v>30</v>
      </c>
      <c r="N52" s="67">
        <f t="shared" si="1"/>
        <v>29.541176470588233</v>
      </c>
      <c r="O52" s="20"/>
      <c r="P52" s="13"/>
      <c r="Q52" s="13"/>
      <c r="R52" s="161" t="s">
        <v>237</v>
      </c>
      <c r="S52" s="162"/>
      <c r="T52" s="162">
        <v>7</v>
      </c>
      <c r="U52" s="162">
        <v>1</v>
      </c>
      <c r="V52" s="163">
        <f t="shared" si="2"/>
        <v>35.786223277909741</v>
      </c>
      <c r="W52" s="20"/>
    </row>
    <row r="53" spans="1:26" ht="18.75" x14ac:dyDescent="0.3">
      <c r="A53" s="21"/>
      <c r="B53" s="65" t="s">
        <v>262</v>
      </c>
      <c r="C53" s="66"/>
      <c r="D53" s="66">
        <v>7</v>
      </c>
      <c r="E53" s="66">
        <v>8</v>
      </c>
      <c r="F53" s="67">
        <f t="shared" si="0"/>
        <v>35.200934579439249</v>
      </c>
      <c r="G53" s="20"/>
      <c r="H53" s="21"/>
      <c r="I53" s="13"/>
      <c r="J53" s="65" t="s">
        <v>254</v>
      </c>
      <c r="K53" s="66"/>
      <c r="L53" s="66">
        <v>8</v>
      </c>
      <c r="M53" s="66">
        <v>28</v>
      </c>
      <c r="N53" s="67">
        <f t="shared" si="1"/>
        <v>29.65748031496063</v>
      </c>
      <c r="O53" s="20"/>
      <c r="P53" s="13"/>
      <c r="Q53" s="13"/>
      <c r="R53" s="161" t="s">
        <v>240</v>
      </c>
      <c r="S53" s="162"/>
      <c r="T53" s="162">
        <v>7</v>
      </c>
      <c r="U53" s="162">
        <v>1</v>
      </c>
      <c r="V53" s="163">
        <f t="shared" si="2"/>
        <v>35.786223277909741</v>
      </c>
      <c r="W53" s="20"/>
    </row>
    <row r="54" spans="1:26" ht="19.5" thickBot="1" x14ac:dyDescent="0.35">
      <c r="A54" s="21"/>
      <c r="B54" s="70" t="s">
        <v>265</v>
      </c>
      <c r="C54" s="71"/>
      <c r="D54" s="71">
        <v>7</v>
      </c>
      <c r="E54" s="71">
        <v>10</v>
      </c>
      <c r="F54" s="72">
        <f t="shared" si="0"/>
        <v>35.037209302325579</v>
      </c>
      <c r="G54" s="164">
        <f>SUM(F46:F54)/9</f>
        <v>35.802685960000417</v>
      </c>
      <c r="H54" s="21"/>
      <c r="I54" s="13"/>
      <c r="J54" s="65" t="s">
        <v>257</v>
      </c>
      <c r="K54" s="66"/>
      <c r="L54" s="66">
        <v>8</v>
      </c>
      <c r="M54" s="66">
        <v>24</v>
      </c>
      <c r="N54" s="67">
        <f t="shared" si="1"/>
        <v>29.892857142857142</v>
      </c>
      <c r="O54" s="20"/>
      <c r="P54" s="13"/>
      <c r="Q54" s="13"/>
      <c r="R54" s="161" t="s">
        <v>243</v>
      </c>
      <c r="S54" s="162"/>
      <c r="T54" s="162">
        <v>7</v>
      </c>
      <c r="U54" s="162">
        <v>0</v>
      </c>
      <c r="V54" s="163">
        <f t="shared" si="2"/>
        <v>35.871428571428574</v>
      </c>
      <c r="W54" s="20"/>
    </row>
    <row r="55" spans="1:26" ht="18.75" x14ac:dyDescent="0.3">
      <c r="A55" s="149" t="s">
        <v>360</v>
      </c>
      <c r="B55" s="75" t="s">
        <v>268</v>
      </c>
      <c r="C55" s="76" t="s">
        <v>365</v>
      </c>
      <c r="D55" s="76">
        <v>8</v>
      </c>
      <c r="E55" s="76">
        <v>12</v>
      </c>
      <c r="F55" s="77">
        <f t="shared" si="0"/>
        <v>30.621951219512194</v>
      </c>
      <c r="G55" s="20"/>
      <c r="H55" s="21"/>
      <c r="I55" s="13"/>
      <c r="J55" s="65" t="s">
        <v>260</v>
      </c>
      <c r="K55" s="66"/>
      <c r="L55" s="66">
        <v>8</v>
      </c>
      <c r="M55" s="66">
        <v>42</v>
      </c>
      <c r="N55" s="67">
        <f t="shared" si="1"/>
        <v>28.862068965517242</v>
      </c>
      <c r="O55" s="20"/>
      <c r="P55" s="13"/>
      <c r="Q55" s="13"/>
      <c r="R55" s="161" t="s">
        <v>247</v>
      </c>
      <c r="S55" s="162"/>
      <c r="T55" s="162">
        <v>6</v>
      </c>
      <c r="U55" s="162">
        <v>58</v>
      </c>
      <c r="V55" s="163">
        <f t="shared" si="2"/>
        <v>36.043062200956932</v>
      </c>
      <c r="W55" s="20"/>
    </row>
    <row r="56" spans="1:26" ht="19.5" thickBot="1" x14ac:dyDescent="0.35">
      <c r="A56" s="149" t="s">
        <v>96</v>
      </c>
      <c r="B56" s="79" t="s">
        <v>271</v>
      </c>
      <c r="C56" s="80"/>
      <c r="D56" s="80">
        <v>6</v>
      </c>
      <c r="E56" s="80">
        <v>16</v>
      </c>
      <c r="F56" s="81">
        <f t="shared" si="0"/>
        <v>40.069148936170208</v>
      </c>
      <c r="G56" s="20"/>
      <c r="H56" s="21"/>
      <c r="I56" s="13"/>
      <c r="J56" s="65" t="s">
        <v>263</v>
      </c>
      <c r="K56" s="66"/>
      <c r="L56" s="66">
        <v>8</v>
      </c>
      <c r="M56" s="66">
        <v>23</v>
      </c>
      <c r="N56" s="67">
        <f t="shared" si="1"/>
        <v>29.952286282306162</v>
      </c>
      <c r="O56" s="148">
        <f>SUM(N49:N56)/8</f>
        <v>28.888899981829027</v>
      </c>
      <c r="P56" s="13"/>
      <c r="Q56" s="13"/>
      <c r="R56" s="165" t="s">
        <v>252</v>
      </c>
      <c r="S56" s="166"/>
      <c r="T56" s="166">
        <v>6</v>
      </c>
      <c r="U56" s="166">
        <v>51</v>
      </c>
      <c r="V56" s="167">
        <f t="shared" si="2"/>
        <v>36.656934306569347</v>
      </c>
      <c r="W56" s="168">
        <f>SUM(V48:V56)/9</f>
        <v>36.122700831578157</v>
      </c>
    </row>
    <row r="57" spans="1:26" ht="18.75" x14ac:dyDescent="0.3">
      <c r="A57" s="21"/>
      <c r="B57" s="79" t="s">
        <v>274</v>
      </c>
      <c r="C57" s="80"/>
      <c r="D57" s="80">
        <v>6</v>
      </c>
      <c r="E57" s="80">
        <v>18</v>
      </c>
      <c r="F57" s="81">
        <f t="shared" si="0"/>
        <v>39.857142857142854</v>
      </c>
      <c r="G57" s="20"/>
      <c r="H57" s="21"/>
      <c r="I57" s="149" t="s">
        <v>360</v>
      </c>
      <c r="J57" s="75" t="s">
        <v>266</v>
      </c>
      <c r="K57" s="76" t="s">
        <v>366</v>
      </c>
      <c r="L57" s="76">
        <v>9</v>
      </c>
      <c r="M57" s="76">
        <v>57</v>
      </c>
      <c r="N57" s="77">
        <f t="shared" si="1"/>
        <v>25.236180904522616</v>
      </c>
      <c r="P57" s="13"/>
      <c r="Q57" s="13"/>
      <c r="R57" s="21"/>
      <c r="S57" s="21"/>
      <c r="T57" s="21"/>
      <c r="U57" s="21"/>
      <c r="V57" s="99"/>
      <c r="W57" s="21"/>
    </row>
    <row r="58" spans="1:26" ht="18.75" x14ac:dyDescent="0.3">
      <c r="A58" s="21"/>
      <c r="B58" s="79" t="s">
        <v>277</v>
      </c>
      <c r="C58" s="80"/>
      <c r="D58" s="80">
        <v>6</v>
      </c>
      <c r="E58" s="80">
        <v>6</v>
      </c>
      <c r="F58" s="81">
        <f t="shared" si="0"/>
        <v>41.163934426229503</v>
      </c>
      <c r="G58" s="20"/>
      <c r="H58" s="21"/>
      <c r="I58" s="149" t="s">
        <v>98</v>
      </c>
      <c r="J58" s="79" t="s">
        <v>269</v>
      </c>
      <c r="K58" s="80"/>
      <c r="L58" s="80">
        <v>7</v>
      </c>
      <c r="M58" s="80">
        <v>38</v>
      </c>
      <c r="N58" s="81">
        <f t="shared" si="1"/>
        <v>32.895196506550214</v>
      </c>
      <c r="O58" s="20"/>
      <c r="P58" s="13"/>
      <c r="Q58" s="13"/>
      <c r="R58" s="21"/>
      <c r="S58" s="21"/>
      <c r="T58" s="21"/>
      <c r="U58" s="21"/>
      <c r="V58" s="99"/>
      <c r="W58" s="21"/>
    </row>
    <row r="59" spans="1:26" ht="18.75" x14ac:dyDescent="0.3">
      <c r="A59" s="21"/>
      <c r="B59" s="169" t="s">
        <v>280</v>
      </c>
      <c r="C59" s="170"/>
      <c r="D59" s="170">
        <v>5</v>
      </c>
      <c r="E59" s="170">
        <v>45</v>
      </c>
      <c r="F59" s="171">
        <f t="shared" si="0"/>
        <v>43.669565217391302</v>
      </c>
      <c r="G59" s="20"/>
      <c r="H59" s="21"/>
      <c r="J59" s="79" t="s">
        <v>272</v>
      </c>
      <c r="K59" s="80"/>
      <c r="L59" s="80">
        <v>7</v>
      </c>
      <c r="M59" s="80">
        <v>32</v>
      </c>
      <c r="N59" s="81">
        <f t="shared" si="1"/>
        <v>33.33185840707965</v>
      </c>
      <c r="O59" s="20"/>
      <c r="P59" s="13"/>
      <c r="Q59" s="13"/>
      <c r="R59" s="100" t="s">
        <v>283</v>
      </c>
      <c r="S59" s="100"/>
      <c r="T59" s="100"/>
      <c r="U59" s="100"/>
      <c r="V59" s="100"/>
      <c r="W59" s="100"/>
    </row>
    <row r="60" spans="1:26" ht="18.75" x14ac:dyDescent="0.3">
      <c r="A60" s="21"/>
      <c r="B60" s="79" t="s">
        <v>284</v>
      </c>
      <c r="C60" s="80"/>
      <c r="D60" s="80">
        <v>6</v>
      </c>
      <c r="E60" s="80">
        <v>23</v>
      </c>
      <c r="F60" s="81">
        <f t="shared" si="0"/>
        <v>39.336814621409928</v>
      </c>
      <c r="G60" s="20"/>
      <c r="H60" s="21"/>
      <c r="I60" s="13"/>
      <c r="J60" s="79" t="s">
        <v>275</v>
      </c>
      <c r="K60" s="80"/>
      <c r="L60" s="80">
        <v>7</v>
      </c>
      <c r="M60" s="80">
        <v>14</v>
      </c>
      <c r="N60" s="81">
        <f t="shared" si="1"/>
        <v>34.714285714285715</v>
      </c>
      <c r="O60" s="20"/>
      <c r="P60" s="13"/>
      <c r="Q60" s="13"/>
      <c r="R60" s="101"/>
      <c r="S60" s="102" t="s">
        <v>286</v>
      </c>
      <c r="T60" s="102" t="s">
        <v>287</v>
      </c>
      <c r="U60" s="102" t="s">
        <v>288</v>
      </c>
      <c r="V60" s="102" t="s">
        <v>289</v>
      </c>
      <c r="W60" s="102" t="s">
        <v>290</v>
      </c>
    </row>
    <row r="61" spans="1:26" ht="18.75" x14ac:dyDescent="0.3">
      <c r="A61" s="21"/>
      <c r="B61" s="79" t="s">
        <v>291</v>
      </c>
      <c r="C61" s="80"/>
      <c r="D61" s="80">
        <v>6</v>
      </c>
      <c r="E61" s="80">
        <v>39</v>
      </c>
      <c r="F61" s="81">
        <f t="shared" si="0"/>
        <v>37.7593984962406</v>
      </c>
      <c r="G61" s="20"/>
      <c r="H61" s="21"/>
      <c r="I61" s="13"/>
      <c r="J61" s="79" t="s">
        <v>279</v>
      </c>
      <c r="K61" s="80"/>
      <c r="L61" s="80">
        <v>7</v>
      </c>
      <c r="M61" s="80">
        <v>2</v>
      </c>
      <c r="N61" s="81">
        <f t="shared" si="1"/>
        <v>35.701421800947863</v>
      </c>
      <c r="O61" s="20"/>
      <c r="P61" s="13"/>
      <c r="Q61" s="13"/>
      <c r="R61" s="103" t="s">
        <v>89</v>
      </c>
      <c r="S61" s="103">
        <f>15+15+9</f>
        <v>39</v>
      </c>
      <c r="T61" s="104">
        <f>G18</f>
        <v>40.473855865093853</v>
      </c>
      <c r="U61" s="104">
        <f>O18</f>
        <v>40.506396193430788</v>
      </c>
      <c r="V61" s="104">
        <f>W12</f>
        <v>35.186247202675155</v>
      </c>
      <c r="W61" s="104">
        <f>(X61+Y61+Z61)/39</f>
        <v>39.266153992357587</v>
      </c>
      <c r="X61" s="82">
        <f>SUM(F4:F18)</f>
        <v>607.10783797640784</v>
      </c>
      <c r="Y61" s="82">
        <f>SUM(N4:N18)</f>
        <v>607.59594290146185</v>
      </c>
      <c r="Z61" s="82">
        <f>SUM(V4:V12)</f>
        <v>316.67622482407637</v>
      </c>
    </row>
    <row r="62" spans="1:26" ht="18.75" x14ac:dyDescent="0.3">
      <c r="A62" s="21"/>
      <c r="B62" s="79" t="s">
        <v>293</v>
      </c>
      <c r="C62" s="80"/>
      <c r="D62" s="80">
        <v>6</v>
      </c>
      <c r="E62" s="80">
        <v>36</v>
      </c>
      <c r="F62" s="81">
        <f t="shared" si="0"/>
        <v>38.045454545454547</v>
      </c>
      <c r="G62" s="20"/>
      <c r="H62" s="21"/>
      <c r="I62" s="13"/>
      <c r="J62" s="79" t="s">
        <v>281</v>
      </c>
      <c r="K62" s="80"/>
      <c r="L62" s="80">
        <v>7</v>
      </c>
      <c r="M62" s="80">
        <v>7</v>
      </c>
      <c r="N62" s="81">
        <f t="shared" si="1"/>
        <v>35.283372365339581</v>
      </c>
      <c r="O62" s="20"/>
      <c r="P62" s="13"/>
      <c r="Q62" s="13"/>
      <c r="R62" s="105" t="s">
        <v>246</v>
      </c>
      <c r="S62" s="105">
        <f>14+16+10</f>
        <v>40</v>
      </c>
      <c r="T62" s="106">
        <f>G32</f>
        <v>37.620010986360043</v>
      </c>
      <c r="U62" s="106">
        <f>O34</f>
        <v>40.392755596976343</v>
      </c>
      <c r="V62" s="106">
        <f>W22</f>
        <v>35.787722771091396</v>
      </c>
      <c r="W62" s="106">
        <f>(X62+Y62+Z62)/40</f>
        <v>38.271036776789401</v>
      </c>
      <c r="X62" s="82">
        <f>SUM(F19:F32)</f>
        <v>526.68015380904058</v>
      </c>
      <c r="Y62" s="82">
        <f>SUM(N19:N34)</f>
        <v>646.28408955162149</v>
      </c>
      <c r="Z62" s="82">
        <f>SUM(V13:V22)</f>
        <v>357.87722771091398</v>
      </c>
    </row>
    <row r="63" spans="1:26" ht="18.75" x14ac:dyDescent="0.3">
      <c r="A63" s="21"/>
      <c r="B63" s="79" t="s">
        <v>295</v>
      </c>
      <c r="C63" s="80"/>
      <c r="D63" s="80">
        <v>6</v>
      </c>
      <c r="E63" s="80">
        <v>18</v>
      </c>
      <c r="F63" s="81">
        <f t="shared" si="0"/>
        <v>39.857142857142854</v>
      </c>
      <c r="G63" s="20"/>
      <c r="H63" s="21"/>
      <c r="I63" s="13"/>
      <c r="J63" s="79" t="s">
        <v>285</v>
      </c>
      <c r="K63" s="80"/>
      <c r="L63" s="80">
        <v>7</v>
      </c>
      <c r="M63" s="80">
        <v>17</v>
      </c>
      <c r="N63" s="81">
        <f t="shared" si="1"/>
        <v>34.475972540045767</v>
      </c>
      <c r="O63" s="20"/>
      <c r="P63" s="13"/>
      <c r="Q63" s="13"/>
      <c r="R63" s="107" t="s">
        <v>217</v>
      </c>
      <c r="S63" s="107">
        <f>13+14+9</f>
        <v>36</v>
      </c>
      <c r="T63" s="108">
        <f>G45</f>
        <v>36.993224952678858</v>
      </c>
      <c r="U63" s="108">
        <f>O48</f>
        <v>37.964772737151996</v>
      </c>
      <c r="V63" s="108">
        <f>W31</f>
        <v>35.23005523979834</v>
      </c>
      <c r="W63" s="108">
        <f>(X63+Y63+Z63)/36</f>
        <v>36.930256662864949</v>
      </c>
      <c r="X63" s="82">
        <f>SUM(F33:F45)</f>
        <v>480.91192438482517</v>
      </c>
      <c r="Y63" s="82">
        <f>SUM(N35:N48)</f>
        <v>531.50681832012799</v>
      </c>
      <c r="Z63" s="82">
        <f>SUM(V23:V31)</f>
        <v>317.07049715818505</v>
      </c>
    </row>
    <row r="64" spans="1:26" ht="18.75" x14ac:dyDescent="0.3">
      <c r="A64" s="21"/>
      <c r="B64" s="79" t="s">
        <v>297</v>
      </c>
      <c r="C64" s="80"/>
      <c r="D64" s="80">
        <v>6</v>
      </c>
      <c r="E64" s="80">
        <v>43</v>
      </c>
      <c r="F64" s="81">
        <f t="shared" si="0"/>
        <v>37.38461538461538</v>
      </c>
      <c r="G64" s="20"/>
      <c r="H64" s="21"/>
      <c r="I64" s="13"/>
      <c r="J64" s="79" t="s">
        <v>292</v>
      </c>
      <c r="K64" s="80"/>
      <c r="L64" s="80">
        <v>7</v>
      </c>
      <c r="M64" s="80">
        <v>6</v>
      </c>
      <c r="N64" s="81">
        <f t="shared" si="1"/>
        <v>35.366197183098592</v>
      </c>
      <c r="O64" s="20"/>
      <c r="P64" s="13"/>
      <c r="Q64" s="13"/>
      <c r="R64" s="109" t="s">
        <v>355</v>
      </c>
      <c r="S64" s="109">
        <f>9+8+7</f>
        <v>24</v>
      </c>
      <c r="T64" s="110">
        <f>G54</f>
        <v>35.802685960000417</v>
      </c>
      <c r="U64" s="110">
        <f>O56</f>
        <v>28.888899981829027</v>
      </c>
      <c r="V64" s="110">
        <f>W38</f>
        <v>33.248510262779639</v>
      </c>
      <c r="W64" s="110">
        <f>(X64+Y64+Z64)/24</f>
        <v>32.753122722253892</v>
      </c>
      <c r="X64" s="82">
        <f>SUM(F46:F54)</f>
        <v>322.22417364000376</v>
      </c>
      <c r="Y64" s="82">
        <f>SUM(N49:N56)</f>
        <v>231.11119985463222</v>
      </c>
      <c r="Z64" s="82">
        <f>SUM(V32:V38)</f>
        <v>232.73957183945748</v>
      </c>
    </row>
    <row r="65" spans="1:27" ht="18.75" x14ac:dyDescent="0.3">
      <c r="A65" s="21"/>
      <c r="B65" s="79" t="s">
        <v>299</v>
      </c>
      <c r="C65" s="80"/>
      <c r="D65" s="80">
        <v>6</v>
      </c>
      <c r="E65" s="80">
        <v>35</v>
      </c>
      <c r="F65" s="81">
        <f t="shared" si="0"/>
        <v>38.141772151898728</v>
      </c>
      <c r="G65" s="20"/>
      <c r="H65" s="21"/>
      <c r="I65" s="13"/>
      <c r="J65" s="79" t="s">
        <v>294</v>
      </c>
      <c r="K65" s="80"/>
      <c r="L65" s="80">
        <v>7</v>
      </c>
      <c r="M65" s="80">
        <v>2</v>
      </c>
      <c r="N65" s="81">
        <f t="shared" si="1"/>
        <v>35.701421800947863</v>
      </c>
      <c r="O65" s="20"/>
      <c r="P65" s="13"/>
      <c r="Q65" s="13"/>
      <c r="R65" s="111" t="s">
        <v>360</v>
      </c>
      <c r="S65" s="111">
        <f>14+13+9</f>
        <v>36</v>
      </c>
      <c r="T65" s="112">
        <f>G68</f>
        <v>39.001010466614204</v>
      </c>
      <c r="U65" s="112">
        <f>O69</f>
        <v>33.689651929097764</v>
      </c>
      <c r="V65" s="112">
        <f>W47</f>
        <v>34.354536018625168</v>
      </c>
      <c r="W65" s="112">
        <f>(X65+Y65+Z65)/36</f>
        <v>35.921401271624894</v>
      </c>
      <c r="X65" s="82">
        <f>SUM(F55:F68)</f>
        <v>546.01414653259883</v>
      </c>
      <c r="Y65" s="82">
        <f>SUM(N57:N69)</f>
        <v>437.96547507827097</v>
      </c>
      <c r="Z65" s="82">
        <f>SUM(V39:V47)</f>
        <v>309.19082416762654</v>
      </c>
    </row>
    <row r="66" spans="1:27" ht="18.75" x14ac:dyDescent="0.3">
      <c r="A66" s="21"/>
      <c r="B66" s="79" t="s">
        <v>301</v>
      </c>
      <c r="C66" s="80"/>
      <c r="D66" s="80">
        <v>6</v>
      </c>
      <c r="E66" s="80">
        <v>32</v>
      </c>
      <c r="F66" s="81">
        <f t="shared" si="0"/>
        <v>38.433673469387749</v>
      </c>
      <c r="G66" s="20"/>
      <c r="H66" s="13"/>
      <c r="I66" s="13"/>
      <c r="J66" s="79" t="s">
        <v>296</v>
      </c>
      <c r="K66" s="80"/>
      <c r="L66" s="80">
        <v>7</v>
      </c>
      <c r="M66" s="80">
        <v>2</v>
      </c>
      <c r="N66" s="81">
        <f t="shared" si="1"/>
        <v>35.701421800947863</v>
      </c>
      <c r="O66" s="20"/>
      <c r="P66" s="13"/>
      <c r="Q66" s="13"/>
      <c r="R66" s="113" t="s">
        <v>156</v>
      </c>
      <c r="S66" s="113">
        <f>14+12+9</f>
        <v>35</v>
      </c>
      <c r="T66" s="114">
        <f>G82</f>
        <v>39.227448453648599</v>
      </c>
      <c r="U66" s="114">
        <f>O81</f>
        <v>34.807971159989584</v>
      </c>
      <c r="V66" s="114">
        <f>W56</f>
        <v>36.122700831578157</v>
      </c>
      <c r="W66" s="114">
        <f>(X66+Y66+Z66)/35</f>
        <v>36.913835421575968</v>
      </c>
      <c r="X66" s="82">
        <f>SUM(F69:F82)</f>
        <v>549.18427835108037</v>
      </c>
      <c r="Y66" s="82">
        <f>SUM(N70:N81)</f>
        <v>417.69565391987499</v>
      </c>
      <c r="Z66" s="82">
        <f>SUM(V48:V56)</f>
        <v>325.10430748420345</v>
      </c>
    </row>
    <row r="67" spans="1:27" ht="18.75" x14ac:dyDescent="0.3">
      <c r="A67" s="13"/>
      <c r="B67" s="79" t="s">
        <v>303</v>
      </c>
      <c r="C67" s="80"/>
      <c r="D67" s="80">
        <v>6</v>
      </c>
      <c r="E67" s="80">
        <v>14</v>
      </c>
      <c r="F67" s="81">
        <f t="shared" si="0"/>
        <v>40.283422459893046</v>
      </c>
      <c r="G67" s="20"/>
      <c r="H67" s="13"/>
      <c r="I67" s="13"/>
      <c r="J67" s="79" t="s">
        <v>298</v>
      </c>
      <c r="K67" s="80"/>
      <c r="L67" s="80">
        <v>7</v>
      </c>
      <c r="M67" s="80">
        <v>6</v>
      </c>
      <c r="N67" s="81">
        <f t="shared" si="1"/>
        <v>35.366197183098592</v>
      </c>
      <c r="O67" s="20"/>
      <c r="P67" s="13"/>
      <c r="Q67" s="13"/>
      <c r="R67" s="115"/>
      <c r="S67" s="116">
        <f>SUM(S61:S66)</f>
        <v>210</v>
      </c>
      <c r="T67" s="115"/>
      <c r="U67" s="115"/>
      <c r="V67" s="117"/>
      <c r="W67" s="115"/>
    </row>
    <row r="68" spans="1:27" ht="19.5" thickBot="1" x14ac:dyDescent="0.35">
      <c r="A68" s="13"/>
      <c r="B68" s="83" t="s">
        <v>305</v>
      </c>
      <c r="C68" s="84"/>
      <c r="D68" s="84">
        <v>6</v>
      </c>
      <c r="E68" s="84">
        <v>4</v>
      </c>
      <c r="F68" s="85">
        <f t="shared" si="0"/>
        <v>41.390109890109891</v>
      </c>
      <c r="G68" s="150">
        <f>SUM(F55:F68)/14</f>
        <v>39.001010466614204</v>
      </c>
      <c r="H68" s="13"/>
      <c r="I68" s="13"/>
      <c r="J68" s="79" t="s">
        <v>300</v>
      </c>
      <c r="K68" s="80"/>
      <c r="L68" s="80">
        <v>7</v>
      </c>
      <c r="M68" s="80">
        <v>17</v>
      </c>
      <c r="N68" s="81">
        <f t="shared" si="1"/>
        <v>34.475972540045767</v>
      </c>
      <c r="O68" s="20"/>
      <c r="P68" s="13"/>
      <c r="Q68" s="13"/>
      <c r="R68" s="21" t="s">
        <v>307</v>
      </c>
      <c r="S68" s="20">
        <f>S67*C2/1000</f>
        <v>878.85</v>
      </c>
      <c r="T68" s="21"/>
      <c r="U68" s="21"/>
      <c r="V68" s="99"/>
      <c r="W68" s="21"/>
    </row>
    <row r="69" spans="1:27" ht="21.75" thickBot="1" x14ac:dyDescent="0.4">
      <c r="A69" s="151" t="s">
        <v>156</v>
      </c>
      <c r="B69" s="88" t="s">
        <v>308</v>
      </c>
      <c r="C69" s="89" t="s">
        <v>367</v>
      </c>
      <c r="D69" s="89">
        <v>7</v>
      </c>
      <c r="E69" s="89">
        <v>17</v>
      </c>
      <c r="F69" s="90">
        <f t="shared" ref="F69:F82" si="3">C$2*60*60/(D69*60+E69)/1000</f>
        <v>34.475972540045767</v>
      </c>
      <c r="G69" s="20"/>
      <c r="H69" s="13"/>
      <c r="I69" s="13"/>
      <c r="J69" s="83" t="s">
        <v>302</v>
      </c>
      <c r="K69" s="84"/>
      <c r="L69" s="84">
        <v>8</v>
      </c>
      <c r="M69" s="84">
        <v>27</v>
      </c>
      <c r="N69" s="85">
        <f t="shared" ref="N69:N81" si="4">C$2*60*60/(L69*60+M69)/1000</f>
        <v>29.715976331360949</v>
      </c>
      <c r="O69" s="150">
        <f>SUM(N57:N69)/13</f>
        <v>33.689651929097764</v>
      </c>
      <c r="P69" s="13"/>
      <c r="Q69" s="13"/>
      <c r="R69" s="118" t="s">
        <v>310</v>
      </c>
      <c r="S69" s="119"/>
      <c r="T69" s="120">
        <f>SUM(X61:Z66)/210</f>
        <v>36.966382607163851</v>
      </c>
      <c r="U69" s="120"/>
      <c r="V69" s="120"/>
      <c r="W69" s="121"/>
    </row>
    <row r="70" spans="1:27" ht="21" x14ac:dyDescent="0.35">
      <c r="A70" s="151" t="s">
        <v>96</v>
      </c>
      <c r="B70" s="92" t="s">
        <v>311</v>
      </c>
      <c r="C70" s="93"/>
      <c r="D70" s="93">
        <v>6</v>
      </c>
      <c r="E70" s="93">
        <v>8</v>
      </c>
      <c r="F70" s="94">
        <f t="shared" si="3"/>
        <v>40.940217391304344</v>
      </c>
      <c r="G70" s="20"/>
      <c r="H70" s="13"/>
      <c r="I70" s="151" t="s">
        <v>156</v>
      </c>
      <c r="J70" s="172" t="s">
        <v>304</v>
      </c>
      <c r="K70" s="173" t="s">
        <v>368</v>
      </c>
      <c r="L70" s="173">
        <v>7</v>
      </c>
      <c r="M70" s="173">
        <v>20</v>
      </c>
      <c r="N70" s="174">
        <f t="shared" si="4"/>
        <v>34.240909090909085</v>
      </c>
      <c r="O70" s="20"/>
      <c r="P70" s="13"/>
      <c r="Q70" s="13"/>
      <c r="R70" s="122"/>
      <c r="S70" s="13"/>
      <c r="T70" s="123"/>
      <c r="U70" s="123"/>
      <c r="V70" s="123"/>
      <c r="W70" s="123"/>
      <c r="X70" s="82"/>
      <c r="Y70" s="82"/>
      <c r="Z70" s="82"/>
      <c r="AA70" s="82"/>
    </row>
    <row r="71" spans="1:27" ht="18.75" x14ac:dyDescent="0.3">
      <c r="A71" s="13"/>
      <c r="B71" s="92" t="s">
        <v>313</v>
      </c>
      <c r="C71" s="93"/>
      <c r="D71" s="93">
        <v>5</v>
      </c>
      <c r="E71" s="93">
        <v>59</v>
      </c>
      <c r="F71" s="94">
        <f t="shared" si="3"/>
        <v>41.966573816155986</v>
      </c>
      <c r="G71" s="20"/>
      <c r="H71" s="13"/>
      <c r="I71" s="151" t="s">
        <v>193</v>
      </c>
      <c r="J71" s="92" t="s">
        <v>306</v>
      </c>
      <c r="K71" s="93"/>
      <c r="L71" s="93">
        <v>6</v>
      </c>
      <c r="M71" s="93">
        <v>52</v>
      </c>
      <c r="N71" s="94">
        <f t="shared" si="4"/>
        <v>36.567961165048544</v>
      </c>
      <c r="O71" s="20"/>
      <c r="P71" s="13"/>
      <c r="Q71" s="13"/>
      <c r="R71" s="13"/>
      <c r="S71" s="13"/>
      <c r="T71" s="123"/>
      <c r="U71" s="123"/>
      <c r="V71" s="123"/>
      <c r="W71" s="123"/>
      <c r="X71" s="82"/>
      <c r="Y71" s="82"/>
      <c r="Z71" s="82"/>
      <c r="AA71" s="82"/>
    </row>
    <row r="72" spans="1:27" ht="18.75" x14ac:dyDescent="0.3">
      <c r="A72" s="13"/>
      <c r="B72" s="175" t="s">
        <v>315</v>
      </c>
      <c r="C72" s="176"/>
      <c r="D72" s="176">
        <v>5</v>
      </c>
      <c r="E72" s="176">
        <v>54</v>
      </c>
      <c r="F72" s="177">
        <f t="shared" si="3"/>
        <v>42.559322033898312</v>
      </c>
      <c r="G72" s="20"/>
      <c r="H72" s="13"/>
      <c r="I72" s="13"/>
      <c r="J72" s="92" t="s">
        <v>309</v>
      </c>
      <c r="K72" s="93"/>
      <c r="L72" s="93">
        <v>6</v>
      </c>
      <c r="M72" s="93">
        <v>35</v>
      </c>
      <c r="N72" s="94">
        <f t="shared" si="4"/>
        <v>38.141772151898728</v>
      </c>
      <c r="O72" s="20"/>
      <c r="P72" s="13"/>
      <c r="Q72" s="13"/>
      <c r="R72" s="13"/>
      <c r="S72" s="13"/>
      <c r="T72" s="123"/>
      <c r="U72" s="123"/>
      <c r="V72" s="123"/>
      <c r="W72" s="123"/>
      <c r="X72" s="82"/>
      <c r="Y72" s="82"/>
      <c r="Z72" s="82"/>
      <c r="AA72" s="82"/>
    </row>
    <row r="73" spans="1:27" ht="18.75" x14ac:dyDescent="0.3">
      <c r="A73" s="13"/>
      <c r="B73" s="92" t="s">
        <v>319</v>
      </c>
      <c r="C73" s="93"/>
      <c r="D73" s="93">
        <v>6</v>
      </c>
      <c r="E73" s="93">
        <v>32</v>
      </c>
      <c r="F73" s="94">
        <f t="shared" si="3"/>
        <v>38.433673469387749</v>
      </c>
      <c r="G73" s="20"/>
      <c r="H73" s="13"/>
      <c r="I73" s="13"/>
      <c r="J73" s="92" t="s">
        <v>312</v>
      </c>
      <c r="K73" s="93"/>
      <c r="L73" s="93">
        <v>7</v>
      </c>
      <c r="M73" s="93">
        <v>18</v>
      </c>
      <c r="N73" s="94">
        <f t="shared" si="4"/>
        <v>34.397260273972606</v>
      </c>
      <c r="O73" s="20"/>
      <c r="P73" s="13"/>
      <c r="Q73" s="13"/>
      <c r="R73" s="13"/>
      <c r="S73" s="13"/>
      <c r="T73" s="123"/>
      <c r="U73" s="123"/>
      <c r="V73" s="123"/>
      <c r="W73" s="123"/>
      <c r="X73" s="82"/>
      <c r="Y73" s="82"/>
      <c r="Z73" s="82"/>
      <c r="AA73" s="82"/>
    </row>
    <row r="74" spans="1:27" ht="18.75" x14ac:dyDescent="0.3">
      <c r="A74" s="13"/>
      <c r="B74" s="92" t="s">
        <v>321</v>
      </c>
      <c r="C74" s="93"/>
      <c r="D74" s="93">
        <v>6</v>
      </c>
      <c r="E74" s="93">
        <v>29</v>
      </c>
      <c r="F74" s="94">
        <f t="shared" si="3"/>
        <v>38.730077120822621</v>
      </c>
      <c r="G74" s="20"/>
      <c r="H74" s="13"/>
      <c r="I74" s="13"/>
      <c r="J74" s="92" t="s">
        <v>314</v>
      </c>
      <c r="K74" s="93"/>
      <c r="L74" s="93">
        <v>7</v>
      </c>
      <c r="M74" s="93">
        <v>8</v>
      </c>
      <c r="N74" s="94">
        <f t="shared" si="4"/>
        <v>35.200934579439249</v>
      </c>
      <c r="O74" s="20"/>
      <c r="P74" s="13"/>
      <c r="Q74" s="13"/>
      <c r="R74" s="13"/>
      <c r="S74" s="13"/>
      <c r="T74" s="123"/>
      <c r="U74" s="123"/>
      <c r="V74" s="123"/>
      <c r="W74" s="123"/>
      <c r="X74" s="82"/>
      <c r="Y74" s="82"/>
      <c r="Z74" s="82"/>
      <c r="AA74" s="82"/>
    </row>
    <row r="75" spans="1:27" ht="18.75" x14ac:dyDescent="0.3">
      <c r="A75" s="13"/>
      <c r="B75" s="92" t="s">
        <v>323</v>
      </c>
      <c r="C75" s="93"/>
      <c r="D75" s="93">
        <v>6</v>
      </c>
      <c r="E75" s="93">
        <v>33</v>
      </c>
      <c r="F75" s="94">
        <f t="shared" si="3"/>
        <v>38.335877862595424</v>
      </c>
      <c r="G75" s="20"/>
      <c r="H75" s="13"/>
      <c r="I75" s="13"/>
      <c r="J75" s="92" t="s">
        <v>317</v>
      </c>
      <c r="K75" s="93"/>
      <c r="L75" s="93">
        <v>7</v>
      </c>
      <c r="M75" s="93">
        <v>11</v>
      </c>
      <c r="N75" s="94">
        <f t="shared" si="4"/>
        <v>34.955916473317863</v>
      </c>
      <c r="O75" s="20"/>
      <c r="P75" s="13"/>
      <c r="Q75" s="13"/>
      <c r="R75" s="13"/>
      <c r="S75" s="13"/>
      <c r="T75" s="123"/>
      <c r="U75" s="123"/>
      <c r="V75" s="123"/>
      <c r="W75" s="123"/>
      <c r="X75" s="82"/>
      <c r="Y75" s="82"/>
      <c r="Z75" s="82"/>
      <c r="AA75" s="82"/>
    </row>
    <row r="76" spans="1:27" ht="18.75" x14ac:dyDescent="0.3">
      <c r="A76" s="13"/>
      <c r="B76" s="92" t="s">
        <v>325</v>
      </c>
      <c r="C76" s="93"/>
      <c r="D76" s="93">
        <v>6</v>
      </c>
      <c r="E76" s="93">
        <v>1</v>
      </c>
      <c r="F76" s="94">
        <f t="shared" si="3"/>
        <v>41.734072022160667</v>
      </c>
      <c r="G76" s="20"/>
      <c r="H76" s="13"/>
      <c r="I76" s="13"/>
      <c r="J76" s="92" t="s">
        <v>320</v>
      </c>
      <c r="K76" s="93"/>
      <c r="L76" s="93">
        <v>7</v>
      </c>
      <c r="M76" s="93">
        <v>15</v>
      </c>
      <c r="N76" s="94">
        <f t="shared" si="4"/>
        <v>34.634482758620692</v>
      </c>
      <c r="O76" s="20"/>
      <c r="P76" s="13"/>
      <c r="Q76" s="13"/>
      <c r="R76" s="13"/>
      <c r="T76" s="13"/>
      <c r="U76" s="13"/>
      <c r="V76" s="13"/>
      <c r="W76" s="13"/>
    </row>
    <row r="77" spans="1:27" ht="18.75" x14ac:dyDescent="0.3">
      <c r="A77" s="13"/>
      <c r="B77" s="92" t="s">
        <v>327</v>
      </c>
      <c r="C77" s="93"/>
      <c r="D77" s="93">
        <v>7</v>
      </c>
      <c r="E77" s="93">
        <v>12</v>
      </c>
      <c r="F77" s="94">
        <f t="shared" si="3"/>
        <v>34.875</v>
      </c>
      <c r="G77" s="20"/>
      <c r="H77" s="13"/>
      <c r="I77" s="13"/>
      <c r="J77" s="92" t="s">
        <v>322</v>
      </c>
      <c r="K77" s="93"/>
      <c r="L77" s="93">
        <v>7</v>
      </c>
      <c r="M77" s="93">
        <v>6</v>
      </c>
      <c r="N77" s="94">
        <f t="shared" si="4"/>
        <v>35.366197183098592</v>
      </c>
      <c r="O77" s="20"/>
      <c r="P77" s="13"/>
      <c r="Q77" s="13"/>
      <c r="R77" s="13"/>
      <c r="S77" s="13"/>
      <c r="T77" s="13"/>
      <c r="U77" s="13"/>
      <c r="V77" s="13"/>
      <c r="W77" s="13"/>
    </row>
    <row r="78" spans="1:27" ht="18.75" x14ac:dyDescent="0.3">
      <c r="A78" s="13"/>
      <c r="B78" s="92" t="s">
        <v>329</v>
      </c>
      <c r="C78" s="93"/>
      <c r="D78" s="93">
        <v>6</v>
      </c>
      <c r="E78" s="93">
        <v>19</v>
      </c>
      <c r="F78" s="94">
        <f t="shared" si="3"/>
        <v>39.751978891820585</v>
      </c>
      <c r="G78" s="20"/>
      <c r="H78" s="13"/>
      <c r="I78" s="13"/>
      <c r="J78" s="92" t="s">
        <v>324</v>
      </c>
      <c r="K78" s="93"/>
      <c r="L78" s="93">
        <v>7</v>
      </c>
      <c r="M78" s="93">
        <v>24</v>
      </c>
      <c r="N78" s="94">
        <f t="shared" si="4"/>
        <v>33.932432432432435</v>
      </c>
      <c r="O78" s="20"/>
      <c r="P78" s="13"/>
      <c r="Q78" s="13"/>
      <c r="R78" s="13"/>
      <c r="S78" s="13"/>
      <c r="T78" s="13"/>
      <c r="U78" s="13"/>
      <c r="V78" s="13"/>
      <c r="W78" s="13"/>
    </row>
    <row r="79" spans="1:27" ht="18.75" x14ac:dyDescent="0.3">
      <c r="A79" s="13"/>
      <c r="B79" s="92" t="s">
        <v>331</v>
      </c>
      <c r="C79" s="93"/>
      <c r="D79" s="93">
        <v>6</v>
      </c>
      <c r="E79" s="93">
        <v>20</v>
      </c>
      <c r="F79" s="94">
        <f t="shared" si="3"/>
        <v>39.647368421052633</v>
      </c>
      <c r="G79" s="20"/>
      <c r="H79" s="13"/>
      <c r="I79" s="13"/>
      <c r="J79" s="92" t="s">
        <v>326</v>
      </c>
      <c r="K79" s="93"/>
      <c r="L79" s="93">
        <v>7</v>
      </c>
      <c r="M79" s="93">
        <v>43</v>
      </c>
      <c r="N79" s="94">
        <f t="shared" si="4"/>
        <v>32.539956803455723</v>
      </c>
      <c r="O79" s="20"/>
      <c r="P79" s="13"/>
      <c r="Q79" s="13"/>
      <c r="R79" s="13"/>
      <c r="S79" s="13"/>
      <c r="T79" s="13"/>
      <c r="U79" s="13"/>
      <c r="V79" s="13"/>
      <c r="W79" s="13"/>
    </row>
    <row r="80" spans="1:27" ht="18.75" x14ac:dyDescent="0.3">
      <c r="A80" s="13"/>
      <c r="B80" s="92" t="s">
        <v>333</v>
      </c>
      <c r="C80" s="93"/>
      <c r="D80" s="93">
        <v>6</v>
      </c>
      <c r="E80" s="93">
        <v>20</v>
      </c>
      <c r="F80" s="94">
        <f t="shared" si="3"/>
        <v>39.647368421052633</v>
      </c>
      <c r="G80" s="20"/>
      <c r="H80" s="13"/>
      <c r="I80" s="13"/>
      <c r="J80" s="92" t="s">
        <v>328</v>
      </c>
      <c r="K80" s="93"/>
      <c r="L80" s="93">
        <v>7</v>
      </c>
      <c r="M80" s="93">
        <v>21</v>
      </c>
      <c r="N80" s="94">
        <f t="shared" si="4"/>
        <v>34.163265306122447</v>
      </c>
      <c r="O80" s="20"/>
      <c r="P80" s="13"/>
      <c r="Q80" s="13"/>
      <c r="R80" s="13"/>
      <c r="S80" s="13"/>
      <c r="T80" s="13"/>
      <c r="U80" s="13"/>
      <c r="V80" s="13"/>
      <c r="W80" s="13"/>
    </row>
    <row r="81" spans="1:23" ht="19.5" thickBot="1" x14ac:dyDescent="0.35">
      <c r="A81" s="13"/>
      <c r="B81" s="92" t="s">
        <v>335</v>
      </c>
      <c r="C81" s="93"/>
      <c r="D81" s="93">
        <v>6</v>
      </c>
      <c r="E81" s="93">
        <v>11</v>
      </c>
      <c r="F81" s="94">
        <f t="shared" si="3"/>
        <v>40.609164420485179</v>
      </c>
      <c r="G81" s="20"/>
      <c r="H81" s="13"/>
      <c r="I81" s="13"/>
      <c r="J81" s="95" t="s">
        <v>330</v>
      </c>
      <c r="K81" s="96"/>
      <c r="L81" s="96">
        <v>7</v>
      </c>
      <c r="M81" s="96">
        <v>29</v>
      </c>
      <c r="N81" s="97">
        <f t="shared" si="4"/>
        <v>33.554565701559021</v>
      </c>
      <c r="O81" s="178">
        <f>SUM(N70:N81)/12</f>
        <v>34.807971159989584</v>
      </c>
      <c r="P81" s="13"/>
      <c r="Q81" s="13"/>
      <c r="R81" s="13"/>
      <c r="S81" s="13"/>
      <c r="T81" s="13"/>
      <c r="U81" s="13"/>
      <c r="V81" s="13"/>
      <c r="W81" s="13"/>
    </row>
    <row r="82" spans="1:23" ht="19.5" thickBot="1" x14ac:dyDescent="0.35">
      <c r="A82" s="13"/>
      <c r="B82" s="95" t="s">
        <v>337</v>
      </c>
      <c r="C82" s="96"/>
      <c r="D82" s="96">
        <v>6</v>
      </c>
      <c r="E82" s="96">
        <v>42</v>
      </c>
      <c r="F82" s="97">
        <f t="shared" si="3"/>
        <v>37.477611940298509</v>
      </c>
      <c r="G82" s="178">
        <f>SUM(F69:F82)/14</f>
        <v>39.227448453648599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91" spans="1:23" x14ac:dyDescent="0.25">
      <c r="J91" s="127"/>
      <c r="N91" s="128"/>
    </row>
    <row r="92" spans="1:23" x14ac:dyDescent="0.25">
      <c r="J92" s="127"/>
      <c r="N92" s="1"/>
      <c r="O92" s="1"/>
    </row>
    <row r="93" spans="1:23" x14ac:dyDescent="0.25">
      <c r="J93" s="127"/>
      <c r="N93" s="128"/>
    </row>
    <row r="94" spans="1:23" x14ac:dyDescent="0.25">
      <c r="J94" s="127"/>
      <c r="N94" s="128"/>
    </row>
    <row r="95" spans="1:23" x14ac:dyDescent="0.25">
      <c r="J95" s="127"/>
      <c r="N95" s="128"/>
    </row>
    <row r="96" spans="1:23" x14ac:dyDescent="0.25">
      <c r="J96" s="127"/>
      <c r="N96" s="128"/>
    </row>
    <row r="97" spans="2:14" x14ac:dyDescent="0.25">
      <c r="J97" s="127"/>
      <c r="N97" s="128"/>
    </row>
    <row r="98" spans="2:14" x14ac:dyDescent="0.25">
      <c r="B98" s="127"/>
      <c r="F98" s="128"/>
    </row>
    <row r="99" spans="2:14" x14ac:dyDescent="0.25">
      <c r="B99" s="127"/>
      <c r="F99" s="128"/>
    </row>
    <row r="100" spans="2:14" x14ac:dyDescent="0.25">
      <c r="B100" s="127"/>
      <c r="F100" s="128"/>
    </row>
  </sheetData>
  <mergeCells count="3">
    <mergeCell ref="A1:AB1"/>
    <mergeCell ref="R59:W59"/>
    <mergeCell ref="T69:W69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3"/>
  <sheetViews>
    <sheetView zoomScaleNormal="100" workbookViewId="0">
      <selection activeCell="B1" sqref="B1:AC1"/>
    </sheetView>
  </sheetViews>
  <sheetFormatPr baseColWidth="10" defaultRowHeight="15" x14ac:dyDescent="0.25"/>
  <cols>
    <col min="1" max="1" width="3.140625" customWidth="1"/>
    <col min="2" max="2" width="9.5703125" customWidth="1"/>
    <col min="3" max="3" width="9.28515625" bestFit="1" customWidth="1"/>
    <col min="4" max="4" width="9.85546875" bestFit="1" customWidth="1"/>
    <col min="5" max="5" width="9.42578125" style="4" bestFit="1" customWidth="1"/>
    <col min="6" max="6" width="5.5703125" style="186" customWidth="1"/>
    <col min="7" max="7" width="9.5703125" bestFit="1" customWidth="1"/>
    <col min="8" max="8" width="11.5703125" bestFit="1" customWidth="1"/>
    <col min="9" max="9" width="10.5703125" bestFit="1" customWidth="1"/>
    <col min="10" max="10" width="9.42578125" style="4" bestFit="1" customWidth="1"/>
    <col min="11" max="11" width="5.7109375" style="186" customWidth="1"/>
    <col min="12" max="12" width="9.5703125" bestFit="1" customWidth="1"/>
    <col min="13" max="13" width="9.28515625" bestFit="1" customWidth="1"/>
    <col min="14" max="14" width="9.85546875" bestFit="1" customWidth="1"/>
    <col min="15" max="15" width="9.42578125" style="4" bestFit="1" customWidth="1"/>
    <col min="16" max="16" width="5.7109375" style="186" customWidth="1"/>
    <col min="17" max="17" width="9.5703125" bestFit="1" customWidth="1"/>
    <col min="18" max="18" width="9" bestFit="1" customWidth="1"/>
    <col min="19" max="19" width="9.85546875" bestFit="1" customWidth="1"/>
    <col min="20" max="20" width="9.42578125" style="4" bestFit="1" customWidth="1"/>
    <col min="21" max="21" width="5.7109375" style="4" customWidth="1"/>
    <col min="22" max="22" width="9.5703125" bestFit="1" customWidth="1"/>
    <col min="23" max="23" width="9.28515625" bestFit="1" customWidth="1"/>
    <col min="24" max="24" width="9.85546875" bestFit="1" customWidth="1"/>
    <col min="25" max="25" width="9.42578125" style="4" bestFit="1" customWidth="1"/>
    <col min="26" max="26" width="5.7109375" style="4" customWidth="1"/>
    <col min="27" max="27" width="9.5703125" bestFit="1" customWidth="1"/>
    <col min="28" max="28" width="9.28515625" bestFit="1" customWidth="1"/>
    <col min="29" max="29" width="9.85546875" bestFit="1" customWidth="1"/>
    <col min="30" max="30" width="9.42578125" style="4" bestFit="1" customWidth="1"/>
  </cols>
  <sheetData>
    <row r="1" spans="1:30" ht="46.5" x14ac:dyDescent="0.7">
      <c r="B1" s="12" t="s">
        <v>369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79"/>
    </row>
    <row r="2" spans="1:30" s="180" customFormat="1" ht="15.75" customHeight="1" x14ac:dyDescent="0.7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</row>
    <row r="3" spans="1:30" s="182" customFormat="1" ht="21" x14ac:dyDescent="0.35">
      <c r="B3" s="183" t="s">
        <v>370</v>
      </c>
      <c r="C3" s="183"/>
      <c r="D3" s="183"/>
      <c r="E3" s="184"/>
      <c r="F3" s="185"/>
      <c r="G3" s="183" t="s">
        <v>371</v>
      </c>
      <c r="H3" s="183"/>
      <c r="I3" s="183"/>
      <c r="J3" s="184"/>
      <c r="K3" s="185"/>
      <c r="L3" s="183" t="s">
        <v>372</v>
      </c>
      <c r="M3" s="183"/>
      <c r="N3" s="183"/>
      <c r="O3" s="184"/>
      <c r="P3" s="185"/>
      <c r="Q3" s="183" t="s">
        <v>373</v>
      </c>
      <c r="R3" s="183"/>
      <c r="S3" s="183"/>
      <c r="T3" s="184"/>
      <c r="U3" s="184"/>
      <c r="V3" s="183" t="s">
        <v>374</v>
      </c>
      <c r="W3" s="183"/>
      <c r="X3" s="183"/>
      <c r="Y3" s="184"/>
      <c r="Z3" s="184"/>
      <c r="AA3" s="183" t="s">
        <v>375</v>
      </c>
      <c r="AB3" s="183"/>
      <c r="AC3" s="183"/>
      <c r="AD3" s="184"/>
    </row>
    <row r="4" spans="1:30" x14ac:dyDescent="0.25">
      <c r="B4" t="s">
        <v>376</v>
      </c>
      <c r="G4" t="s">
        <v>377</v>
      </c>
      <c r="L4" t="s">
        <v>378</v>
      </c>
      <c r="Q4" t="s">
        <v>379</v>
      </c>
      <c r="V4" t="s">
        <v>380</v>
      </c>
      <c r="AA4" t="s">
        <v>381</v>
      </c>
    </row>
    <row r="5" spans="1:30" ht="28.5" x14ac:dyDescent="0.25">
      <c r="B5" s="187" t="s">
        <v>382</v>
      </c>
      <c r="C5" s="187" t="s">
        <v>383</v>
      </c>
      <c r="D5" s="187" t="s">
        <v>384</v>
      </c>
      <c r="E5" s="188" t="s">
        <v>385</v>
      </c>
      <c r="F5" s="189"/>
      <c r="G5" s="187" t="s">
        <v>382</v>
      </c>
      <c r="H5" s="187" t="s">
        <v>383</v>
      </c>
      <c r="I5" s="187" t="s">
        <v>384</v>
      </c>
      <c r="J5" s="188" t="s">
        <v>385</v>
      </c>
      <c r="K5" s="189"/>
      <c r="L5" s="187" t="s">
        <v>382</v>
      </c>
      <c r="M5" s="187" t="s">
        <v>383</v>
      </c>
      <c r="N5" s="187" t="s">
        <v>384</v>
      </c>
      <c r="O5" s="188" t="s">
        <v>385</v>
      </c>
      <c r="P5" s="189"/>
      <c r="Q5" s="187" t="s">
        <v>382</v>
      </c>
      <c r="R5" s="187" t="s">
        <v>383</v>
      </c>
      <c r="S5" s="187" t="s">
        <v>384</v>
      </c>
      <c r="T5" s="188" t="s">
        <v>385</v>
      </c>
      <c r="V5" s="187" t="s">
        <v>382</v>
      </c>
      <c r="W5" s="187" t="s">
        <v>383</v>
      </c>
      <c r="X5" s="187" t="s">
        <v>384</v>
      </c>
      <c r="Y5" s="188" t="s">
        <v>385</v>
      </c>
      <c r="AA5" s="187" t="s">
        <v>382</v>
      </c>
      <c r="AB5" s="187" t="s">
        <v>383</v>
      </c>
      <c r="AC5" s="187" t="s">
        <v>384</v>
      </c>
      <c r="AD5" s="188" t="s">
        <v>385</v>
      </c>
    </row>
    <row r="6" spans="1:30" s="190" customFormat="1" ht="16.5" customHeight="1" thickBot="1" x14ac:dyDescent="0.25">
      <c r="B6" s="191" t="s">
        <v>386</v>
      </c>
      <c r="C6" s="192" t="s">
        <v>387</v>
      </c>
      <c r="D6" s="192" t="s">
        <v>387</v>
      </c>
      <c r="E6" s="193"/>
      <c r="F6" s="194"/>
      <c r="G6" s="195" t="s">
        <v>388</v>
      </c>
      <c r="H6" s="196" t="s">
        <v>389</v>
      </c>
      <c r="I6" s="196" t="s">
        <v>390</v>
      </c>
      <c r="J6" s="197"/>
      <c r="K6" s="194"/>
      <c r="L6" s="191" t="s">
        <v>391</v>
      </c>
      <c r="M6" s="198" t="s">
        <v>392</v>
      </c>
      <c r="N6" s="199" t="s">
        <v>393</v>
      </c>
      <c r="O6" s="200"/>
      <c r="P6" s="194"/>
      <c r="Q6" s="191" t="s">
        <v>394</v>
      </c>
      <c r="R6" s="201" t="s">
        <v>395</v>
      </c>
      <c r="S6" s="199" t="s">
        <v>396</v>
      </c>
      <c r="T6" s="202"/>
      <c r="U6" s="203"/>
      <c r="V6" s="191" t="s">
        <v>397</v>
      </c>
      <c r="W6" s="204" t="s">
        <v>398</v>
      </c>
      <c r="X6" s="205" t="s">
        <v>399</v>
      </c>
      <c r="Y6" s="206"/>
      <c r="Z6" s="203"/>
      <c r="AA6" s="191" t="s">
        <v>400</v>
      </c>
      <c r="AB6" s="207" t="s">
        <v>401</v>
      </c>
      <c r="AC6" s="205" t="s">
        <v>402</v>
      </c>
      <c r="AD6" s="208"/>
    </row>
    <row r="7" spans="1:30" s="190" customFormat="1" ht="16.5" customHeight="1" thickBot="1" x14ac:dyDescent="0.25">
      <c r="B7" s="191" t="s">
        <v>403</v>
      </c>
      <c r="C7" s="192" t="s">
        <v>404</v>
      </c>
      <c r="D7" s="192" t="s">
        <v>405</v>
      </c>
      <c r="E7" s="193"/>
      <c r="F7" s="194"/>
      <c r="G7" s="209" t="s">
        <v>406</v>
      </c>
      <c r="H7" s="210" t="s">
        <v>407</v>
      </c>
      <c r="I7" s="210" t="s">
        <v>408</v>
      </c>
      <c r="J7" s="211">
        <v>43.29</v>
      </c>
      <c r="K7" s="212"/>
      <c r="L7" s="191" t="s">
        <v>409</v>
      </c>
      <c r="M7" s="198" t="s">
        <v>410</v>
      </c>
      <c r="N7" s="198" t="s">
        <v>411</v>
      </c>
      <c r="O7" s="200"/>
      <c r="P7" s="194"/>
      <c r="Q7" s="195" t="s">
        <v>412</v>
      </c>
      <c r="R7" s="213" t="s">
        <v>413</v>
      </c>
      <c r="S7" s="213" t="s">
        <v>414</v>
      </c>
      <c r="T7" s="214"/>
      <c r="U7" s="203"/>
      <c r="V7" s="191" t="s">
        <v>415</v>
      </c>
      <c r="W7" s="204" t="s">
        <v>416</v>
      </c>
      <c r="X7" s="204" t="s">
        <v>417</v>
      </c>
      <c r="Y7" s="215"/>
      <c r="Z7" s="203"/>
      <c r="AA7" s="191" t="s">
        <v>418</v>
      </c>
      <c r="AB7" s="207" t="s">
        <v>419</v>
      </c>
      <c r="AC7" s="207" t="s">
        <v>390</v>
      </c>
      <c r="AD7" s="216"/>
    </row>
    <row r="8" spans="1:30" s="190" customFormat="1" ht="16.5" customHeight="1" thickBot="1" x14ac:dyDescent="0.25">
      <c r="B8" s="191" t="s">
        <v>420</v>
      </c>
      <c r="C8" s="192" t="s">
        <v>421</v>
      </c>
      <c r="D8" s="192" t="s">
        <v>422</v>
      </c>
      <c r="E8" s="193"/>
      <c r="F8" s="194"/>
      <c r="G8" s="191" t="s">
        <v>423</v>
      </c>
      <c r="H8" s="217" t="s">
        <v>424</v>
      </c>
      <c r="I8" s="217" t="s">
        <v>425</v>
      </c>
      <c r="J8" s="218"/>
      <c r="K8" s="194"/>
      <c r="L8" s="191" t="s">
        <v>426</v>
      </c>
      <c r="M8" s="198" t="s">
        <v>427</v>
      </c>
      <c r="N8" s="198" t="s">
        <v>428</v>
      </c>
      <c r="O8" s="200"/>
      <c r="P8" s="219"/>
      <c r="Q8" s="220" t="s">
        <v>429</v>
      </c>
      <c r="R8" s="221" t="s">
        <v>430</v>
      </c>
      <c r="S8" s="221" t="s">
        <v>431</v>
      </c>
      <c r="T8" s="222">
        <v>38.729999999999997</v>
      </c>
      <c r="U8" s="223"/>
      <c r="V8" s="191" t="s">
        <v>432</v>
      </c>
      <c r="W8" s="204" t="s">
        <v>433</v>
      </c>
      <c r="X8" s="204" t="s">
        <v>434</v>
      </c>
      <c r="Y8" s="215"/>
      <c r="Z8" s="203"/>
      <c r="AA8" s="191" t="s">
        <v>435</v>
      </c>
      <c r="AB8" s="207" t="s">
        <v>436</v>
      </c>
      <c r="AC8" s="207" t="s">
        <v>437</v>
      </c>
      <c r="AD8" s="216"/>
    </row>
    <row r="9" spans="1:30" s="190" customFormat="1" ht="16.5" customHeight="1" thickBot="1" x14ac:dyDescent="0.25">
      <c r="B9" s="191" t="s">
        <v>438</v>
      </c>
      <c r="C9" s="192" t="s">
        <v>439</v>
      </c>
      <c r="D9" s="192" t="s">
        <v>440</v>
      </c>
      <c r="E9" s="193"/>
      <c r="F9" s="194"/>
      <c r="G9" s="191" t="s">
        <v>441</v>
      </c>
      <c r="H9" s="217" t="s">
        <v>442</v>
      </c>
      <c r="I9" s="217" t="s">
        <v>443</v>
      </c>
      <c r="J9" s="224"/>
      <c r="K9" s="194"/>
      <c r="L9" s="191" t="s">
        <v>444</v>
      </c>
      <c r="M9" s="198" t="s">
        <v>445</v>
      </c>
      <c r="N9" s="198" t="s">
        <v>446</v>
      </c>
      <c r="O9" s="200"/>
      <c r="P9" s="194"/>
      <c r="Q9" s="225" t="s">
        <v>447</v>
      </c>
      <c r="R9" s="226" t="s">
        <v>448</v>
      </c>
      <c r="S9" s="226" t="s">
        <v>449</v>
      </c>
      <c r="T9" s="202"/>
      <c r="U9" s="203"/>
      <c r="V9" s="195" t="s">
        <v>450</v>
      </c>
      <c r="W9" s="227" t="s">
        <v>451</v>
      </c>
      <c r="X9" s="227" t="s">
        <v>414</v>
      </c>
      <c r="Y9" s="228"/>
      <c r="Z9" s="203"/>
      <c r="AA9" s="191" t="s">
        <v>452</v>
      </c>
      <c r="AB9" s="207" t="s">
        <v>453</v>
      </c>
      <c r="AC9" s="207" t="s">
        <v>454</v>
      </c>
      <c r="AD9" s="216"/>
    </row>
    <row r="10" spans="1:30" s="190" customFormat="1" ht="16.5" customHeight="1" thickBot="1" x14ac:dyDescent="0.25">
      <c r="B10" s="191" t="s">
        <v>455</v>
      </c>
      <c r="C10" s="192" t="s">
        <v>456</v>
      </c>
      <c r="D10" s="192" t="s">
        <v>405</v>
      </c>
      <c r="E10" s="193"/>
      <c r="F10" s="194"/>
      <c r="G10" s="191" t="s">
        <v>457</v>
      </c>
      <c r="H10" s="217" t="s">
        <v>458</v>
      </c>
      <c r="I10" s="217" t="s">
        <v>459</v>
      </c>
      <c r="J10" s="224"/>
      <c r="K10" s="194"/>
      <c r="L10" s="191" t="s">
        <v>460</v>
      </c>
      <c r="M10" s="198" t="s">
        <v>461</v>
      </c>
      <c r="N10" s="198" t="s">
        <v>462</v>
      </c>
      <c r="O10" s="200"/>
      <c r="P10" s="194"/>
      <c r="Q10" s="191" t="s">
        <v>463</v>
      </c>
      <c r="R10" s="201" t="s">
        <v>464</v>
      </c>
      <c r="S10" s="201" t="s">
        <v>465</v>
      </c>
      <c r="T10" s="229"/>
      <c r="U10" s="203"/>
      <c r="V10" s="209" t="s">
        <v>466</v>
      </c>
      <c r="W10" s="230" t="s">
        <v>467</v>
      </c>
      <c r="X10" s="230" t="s">
        <v>431</v>
      </c>
      <c r="Y10" s="231">
        <v>38.729999999999997</v>
      </c>
      <c r="Z10" s="232"/>
      <c r="AA10" s="191" t="s">
        <v>468</v>
      </c>
      <c r="AB10" s="207" t="s">
        <v>469</v>
      </c>
      <c r="AC10" s="207" t="s">
        <v>431</v>
      </c>
      <c r="AD10" s="208"/>
    </row>
    <row r="11" spans="1:30" s="190" customFormat="1" ht="16.5" customHeight="1" thickBot="1" x14ac:dyDescent="0.25">
      <c r="B11" s="191" t="s">
        <v>470</v>
      </c>
      <c r="C11" s="192" t="s">
        <v>471</v>
      </c>
      <c r="D11" s="192" t="s">
        <v>440</v>
      </c>
      <c r="E11" s="193"/>
      <c r="F11" s="194"/>
      <c r="G11" s="191" t="s">
        <v>472</v>
      </c>
      <c r="H11" s="217" t="s">
        <v>473</v>
      </c>
      <c r="I11" s="217" t="s">
        <v>474</v>
      </c>
      <c r="J11" s="224"/>
      <c r="K11" s="194"/>
      <c r="L11" s="191" t="s">
        <v>475</v>
      </c>
      <c r="M11" s="198" t="s">
        <v>476</v>
      </c>
      <c r="N11" s="198" t="s">
        <v>477</v>
      </c>
      <c r="O11" s="200"/>
      <c r="P11" s="194"/>
      <c r="Q11" s="191" t="s">
        <v>478</v>
      </c>
      <c r="R11" s="201" t="s">
        <v>479</v>
      </c>
      <c r="S11" s="201" t="s">
        <v>446</v>
      </c>
      <c r="T11" s="229"/>
      <c r="U11" s="203"/>
      <c r="V11" s="191" t="s">
        <v>480</v>
      </c>
      <c r="W11" s="204" t="s">
        <v>481</v>
      </c>
      <c r="X11" s="204" t="s">
        <v>482</v>
      </c>
      <c r="Y11" s="206"/>
      <c r="Z11" s="203"/>
      <c r="AA11" s="191" t="s">
        <v>483</v>
      </c>
      <c r="AB11" s="207" t="s">
        <v>484</v>
      </c>
      <c r="AC11" s="207" t="s">
        <v>485</v>
      </c>
      <c r="AD11" s="216"/>
    </row>
    <row r="12" spans="1:30" s="190" customFormat="1" ht="16.5" customHeight="1" thickBot="1" x14ac:dyDescent="0.25">
      <c r="B12" s="191" t="s">
        <v>486</v>
      </c>
      <c r="C12" s="192" t="s">
        <v>487</v>
      </c>
      <c r="D12" s="192" t="s">
        <v>459</v>
      </c>
      <c r="E12" s="193"/>
      <c r="F12" s="194"/>
      <c r="G12" s="191" t="s">
        <v>488</v>
      </c>
      <c r="H12" s="217" t="s">
        <v>489</v>
      </c>
      <c r="I12" s="217" t="s">
        <v>490</v>
      </c>
      <c r="J12" s="224"/>
      <c r="K12" s="194"/>
      <c r="L12" s="191" t="s">
        <v>491</v>
      </c>
      <c r="M12" s="198" t="s">
        <v>492</v>
      </c>
      <c r="N12" s="198" t="s">
        <v>493</v>
      </c>
      <c r="O12" s="200"/>
      <c r="P12" s="194"/>
      <c r="Q12" s="191" t="s">
        <v>494</v>
      </c>
      <c r="R12" s="201" t="s">
        <v>495</v>
      </c>
      <c r="S12" s="201" t="s">
        <v>496</v>
      </c>
      <c r="T12" s="229"/>
      <c r="U12" s="203"/>
      <c r="V12" s="191" t="s">
        <v>497</v>
      </c>
      <c r="W12" s="204" t="s">
        <v>498</v>
      </c>
      <c r="X12" s="204" t="s">
        <v>499</v>
      </c>
      <c r="Y12" s="215"/>
      <c r="Z12" s="203"/>
      <c r="AA12" s="191" t="s">
        <v>500</v>
      </c>
      <c r="AB12" s="207" t="s">
        <v>501</v>
      </c>
      <c r="AC12" s="207" t="s">
        <v>490</v>
      </c>
      <c r="AD12" s="208"/>
    </row>
    <row r="13" spans="1:30" s="190" customFormat="1" ht="16.5" customHeight="1" thickBot="1" x14ac:dyDescent="0.25">
      <c r="B13" s="191" t="s">
        <v>502</v>
      </c>
      <c r="C13" s="192" t="s">
        <v>503</v>
      </c>
      <c r="D13" s="192" t="s">
        <v>504</v>
      </c>
      <c r="E13" s="193"/>
      <c r="F13" s="194"/>
      <c r="G13" s="191" t="s">
        <v>505</v>
      </c>
      <c r="H13" s="217" t="s">
        <v>506</v>
      </c>
      <c r="I13" s="217" t="s">
        <v>507</v>
      </c>
      <c r="J13" s="224"/>
      <c r="K13" s="194"/>
      <c r="L13" s="191" t="s">
        <v>508</v>
      </c>
      <c r="M13" s="198" t="s">
        <v>509</v>
      </c>
      <c r="N13" s="198" t="s">
        <v>510</v>
      </c>
      <c r="O13" s="200"/>
      <c r="P13" s="194"/>
      <c r="Q13" s="191" t="s">
        <v>511</v>
      </c>
      <c r="R13" s="201" t="s">
        <v>512</v>
      </c>
      <c r="S13" s="201" t="s">
        <v>513</v>
      </c>
      <c r="T13" s="229"/>
      <c r="U13" s="203"/>
      <c r="V13" s="191" t="s">
        <v>514</v>
      </c>
      <c r="W13" s="204" t="s">
        <v>515</v>
      </c>
      <c r="X13" s="204" t="s">
        <v>516</v>
      </c>
      <c r="Y13" s="206"/>
      <c r="Z13" s="203"/>
      <c r="AA13" s="191" t="s">
        <v>517</v>
      </c>
      <c r="AB13" s="207" t="s">
        <v>518</v>
      </c>
      <c r="AC13" s="207" t="s">
        <v>454</v>
      </c>
      <c r="AD13" s="216"/>
    </row>
    <row r="14" spans="1:30" s="190" customFormat="1" ht="16.5" customHeight="1" thickBot="1" x14ac:dyDescent="0.25">
      <c r="B14" s="191" t="s">
        <v>519</v>
      </c>
      <c r="C14" s="192" t="s">
        <v>520</v>
      </c>
      <c r="D14" s="192" t="s">
        <v>440</v>
      </c>
      <c r="E14" s="193"/>
      <c r="F14" s="194"/>
      <c r="G14" s="191" t="s">
        <v>521</v>
      </c>
      <c r="H14" s="217" t="s">
        <v>522</v>
      </c>
      <c r="I14" s="217" t="s">
        <v>493</v>
      </c>
      <c r="J14" s="224"/>
      <c r="K14" s="194"/>
      <c r="L14" s="194"/>
      <c r="M14" s="233"/>
      <c r="N14" s="233"/>
      <c r="O14" s="234"/>
      <c r="P14" s="194"/>
      <c r="T14" s="203"/>
      <c r="U14" s="203"/>
      <c r="V14" s="191" t="s">
        <v>523</v>
      </c>
      <c r="W14" s="204" t="s">
        <v>524</v>
      </c>
      <c r="X14" s="204" t="s">
        <v>525</v>
      </c>
      <c r="Y14" s="215"/>
      <c r="Z14" s="203"/>
      <c r="AA14" s="191" t="s">
        <v>526</v>
      </c>
      <c r="AB14" s="207" t="s">
        <v>527</v>
      </c>
      <c r="AC14" s="207" t="s">
        <v>528</v>
      </c>
      <c r="AD14" s="208"/>
    </row>
    <row r="15" spans="1:30" s="190" customFormat="1" ht="16.5" customHeight="1" thickBot="1" x14ac:dyDescent="0.25">
      <c r="B15" s="195" t="s">
        <v>529</v>
      </c>
      <c r="C15" s="235" t="s">
        <v>530</v>
      </c>
      <c r="D15" s="235" t="s">
        <v>531</v>
      </c>
      <c r="E15" s="236"/>
      <c r="F15" s="194"/>
      <c r="G15" s="195" t="s">
        <v>532</v>
      </c>
      <c r="H15" s="196" t="s">
        <v>533</v>
      </c>
      <c r="I15" s="196" t="s">
        <v>534</v>
      </c>
      <c r="J15" s="197"/>
      <c r="K15" s="194"/>
      <c r="L15" s="237"/>
      <c r="M15" s="238"/>
      <c r="N15" s="238"/>
      <c r="O15" s="239"/>
      <c r="P15" s="194"/>
      <c r="T15" s="203"/>
      <c r="U15" s="203"/>
      <c r="Y15" s="240"/>
      <c r="Z15" s="203"/>
      <c r="AA15" s="195" t="s">
        <v>535</v>
      </c>
      <c r="AB15" s="241" t="s">
        <v>536</v>
      </c>
      <c r="AC15" s="241" t="s">
        <v>537</v>
      </c>
      <c r="AD15" s="242"/>
    </row>
    <row r="16" spans="1:30" s="253" customFormat="1" ht="16.5" customHeight="1" thickBot="1" x14ac:dyDescent="0.3">
      <c r="A16" s="243"/>
      <c r="B16" s="244" t="s">
        <v>251</v>
      </c>
      <c r="C16" s="245" t="s">
        <v>538</v>
      </c>
      <c r="D16" s="246" t="s">
        <v>539</v>
      </c>
      <c r="E16" s="247">
        <v>42.5</v>
      </c>
      <c r="F16" s="248"/>
      <c r="G16" s="244" t="s">
        <v>251</v>
      </c>
      <c r="H16" s="246" t="s">
        <v>540</v>
      </c>
      <c r="I16" s="246" t="s">
        <v>541</v>
      </c>
      <c r="J16" s="247">
        <v>39.950000000000003</v>
      </c>
      <c r="K16" s="248"/>
      <c r="L16" s="244" t="s">
        <v>222</v>
      </c>
      <c r="M16" s="246" t="s">
        <v>542</v>
      </c>
      <c r="N16" s="246" t="s">
        <v>543</v>
      </c>
      <c r="O16" s="247">
        <v>36.909999999999997</v>
      </c>
      <c r="P16" s="248"/>
      <c r="Q16" s="249" t="s">
        <v>222</v>
      </c>
      <c r="R16" s="250" t="s">
        <v>544</v>
      </c>
      <c r="S16" s="250" t="s">
        <v>545</v>
      </c>
      <c r="T16" s="251">
        <v>35.630000000000003</v>
      </c>
      <c r="U16" s="252"/>
      <c r="V16" s="249" t="s">
        <v>100</v>
      </c>
      <c r="W16" s="250" t="s">
        <v>546</v>
      </c>
      <c r="X16" s="250" t="s">
        <v>547</v>
      </c>
      <c r="Y16" s="251">
        <v>36.380000000000003</v>
      </c>
      <c r="Z16" s="252"/>
      <c r="AA16" s="244" t="s">
        <v>251</v>
      </c>
      <c r="AB16" s="246" t="s">
        <v>548</v>
      </c>
      <c r="AC16" s="246" t="s">
        <v>549</v>
      </c>
      <c r="AD16" s="247">
        <v>38.28</v>
      </c>
    </row>
    <row r="17" spans="2:30" s="256" customFormat="1" ht="16.5" customHeight="1" thickBot="1" x14ac:dyDescent="0.25">
      <c r="B17" s="254"/>
      <c r="C17" s="233"/>
      <c r="D17" s="255"/>
      <c r="E17" s="248"/>
      <c r="F17" s="248"/>
      <c r="G17" s="248"/>
      <c r="H17" s="255"/>
      <c r="I17" s="255"/>
      <c r="J17" s="248"/>
      <c r="K17" s="248"/>
      <c r="L17" s="248"/>
      <c r="M17" s="255"/>
      <c r="N17" s="255"/>
      <c r="O17" s="248"/>
      <c r="P17" s="248"/>
      <c r="T17" s="257"/>
      <c r="U17" s="257"/>
      <c r="X17" s="258"/>
      <c r="Y17" s="259"/>
      <c r="Z17" s="257"/>
      <c r="AA17" s="254"/>
      <c r="AB17" s="260"/>
      <c r="AC17" s="260"/>
      <c r="AD17" s="254"/>
    </row>
    <row r="18" spans="2:30" s="263" customFormat="1" ht="15" customHeight="1" thickBot="1" x14ac:dyDescent="0.3">
      <c r="B18" s="261" t="s">
        <v>550</v>
      </c>
      <c r="C18" s="261"/>
      <c r="D18" s="261"/>
      <c r="E18" s="262"/>
      <c r="F18" s="262"/>
      <c r="G18" s="261" t="s">
        <v>551</v>
      </c>
      <c r="H18" s="261"/>
      <c r="I18" s="261"/>
      <c r="J18" s="262"/>
      <c r="K18" s="262"/>
      <c r="L18" s="261" t="s">
        <v>552</v>
      </c>
      <c r="M18" s="261"/>
      <c r="N18" s="261"/>
      <c r="O18" s="262"/>
      <c r="P18" s="262"/>
      <c r="Q18" s="263" t="s">
        <v>553</v>
      </c>
      <c r="T18" s="264"/>
      <c r="U18" s="264"/>
      <c r="V18" s="263" t="s">
        <v>554</v>
      </c>
      <c r="Y18" s="264"/>
      <c r="Z18" s="264"/>
      <c r="AA18" s="263" t="s">
        <v>555</v>
      </c>
      <c r="AD18" s="264"/>
    </row>
    <row r="19" spans="2:30" s="190" customFormat="1" ht="16.5" customHeight="1" thickBot="1" x14ac:dyDescent="0.25">
      <c r="B19" s="191" t="s">
        <v>556</v>
      </c>
      <c r="C19" s="192" t="s">
        <v>557</v>
      </c>
      <c r="D19" s="192" t="s">
        <v>558</v>
      </c>
      <c r="E19" s="193"/>
      <c r="F19" s="194"/>
      <c r="G19" s="191" t="s">
        <v>559</v>
      </c>
      <c r="H19" s="217" t="s">
        <v>560</v>
      </c>
      <c r="I19" s="217" t="s">
        <v>561</v>
      </c>
      <c r="J19" s="224"/>
      <c r="K19" s="194"/>
      <c r="L19" s="191" t="s">
        <v>562</v>
      </c>
      <c r="M19" s="198" t="s">
        <v>563</v>
      </c>
      <c r="N19" s="198" t="s">
        <v>564</v>
      </c>
      <c r="O19" s="200"/>
      <c r="P19" s="194"/>
      <c r="Q19" s="265" t="s">
        <v>565</v>
      </c>
      <c r="R19" s="213" t="s">
        <v>566</v>
      </c>
      <c r="S19" s="266" t="s">
        <v>396</v>
      </c>
      <c r="T19" s="202"/>
      <c r="U19" s="203"/>
      <c r="V19" s="191" t="s">
        <v>567</v>
      </c>
      <c r="W19" s="204" t="s">
        <v>568</v>
      </c>
      <c r="X19" s="205" t="s">
        <v>569</v>
      </c>
      <c r="Y19" s="206"/>
      <c r="Z19" s="203"/>
      <c r="AA19" s="191" t="s">
        <v>570</v>
      </c>
      <c r="AB19" s="207" t="s">
        <v>571</v>
      </c>
      <c r="AC19" s="205" t="s">
        <v>399</v>
      </c>
      <c r="AD19" s="208"/>
    </row>
    <row r="20" spans="2:30" s="190" customFormat="1" ht="16.5" customHeight="1" thickBot="1" x14ac:dyDescent="0.25">
      <c r="B20" s="191" t="s">
        <v>572</v>
      </c>
      <c r="C20" s="192" t="s">
        <v>573</v>
      </c>
      <c r="D20" s="192" t="s">
        <v>574</v>
      </c>
      <c r="E20" s="193"/>
      <c r="F20" s="194"/>
      <c r="G20" s="191" t="s">
        <v>575</v>
      </c>
      <c r="H20" s="217" t="s">
        <v>576</v>
      </c>
      <c r="I20" s="217" t="s">
        <v>411</v>
      </c>
      <c r="J20" s="224"/>
      <c r="K20" s="194"/>
      <c r="L20" s="195" t="s">
        <v>577</v>
      </c>
      <c r="M20" s="267" t="s">
        <v>578</v>
      </c>
      <c r="N20" s="267" t="s">
        <v>390</v>
      </c>
      <c r="O20" s="268"/>
      <c r="P20" s="194"/>
      <c r="Q20" s="269" t="s">
        <v>579</v>
      </c>
      <c r="R20" s="270" t="s">
        <v>580</v>
      </c>
      <c r="S20" s="270" t="s">
        <v>482</v>
      </c>
      <c r="T20" s="229"/>
      <c r="U20" s="271"/>
      <c r="V20" s="191" t="s">
        <v>581</v>
      </c>
      <c r="W20" s="204" t="s">
        <v>582</v>
      </c>
      <c r="X20" s="204" t="s">
        <v>428</v>
      </c>
      <c r="Y20" s="272"/>
      <c r="Z20" s="203"/>
      <c r="AA20" s="191" t="s">
        <v>583</v>
      </c>
      <c r="AB20" s="207" t="s">
        <v>584</v>
      </c>
      <c r="AC20" s="207" t="s">
        <v>493</v>
      </c>
      <c r="AD20" s="216"/>
    </row>
    <row r="21" spans="2:30" s="190" customFormat="1" ht="16.5" customHeight="1" thickBot="1" x14ac:dyDescent="0.25">
      <c r="B21" s="195" t="s">
        <v>585</v>
      </c>
      <c r="C21" s="235" t="s">
        <v>586</v>
      </c>
      <c r="D21" s="235" t="s">
        <v>422</v>
      </c>
      <c r="E21" s="273"/>
      <c r="F21" s="194"/>
      <c r="G21" s="191" t="s">
        <v>587</v>
      </c>
      <c r="H21" s="217" t="s">
        <v>588</v>
      </c>
      <c r="I21" s="217" t="s">
        <v>387</v>
      </c>
      <c r="J21" s="224"/>
      <c r="K21" s="194"/>
      <c r="L21" s="274" t="s">
        <v>589</v>
      </c>
      <c r="M21" s="275" t="s">
        <v>590</v>
      </c>
      <c r="N21" s="275" t="s">
        <v>591</v>
      </c>
      <c r="O21" s="276">
        <v>40.39</v>
      </c>
      <c r="P21" s="248"/>
      <c r="Q21" s="277" t="s">
        <v>592</v>
      </c>
      <c r="R21" s="278" t="s">
        <v>593</v>
      </c>
      <c r="S21" s="278" t="s">
        <v>594</v>
      </c>
      <c r="T21" s="202"/>
      <c r="U21" s="203"/>
      <c r="V21" s="191" t="s">
        <v>595</v>
      </c>
      <c r="W21" s="204" t="s">
        <v>596</v>
      </c>
      <c r="X21" s="204" t="s">
        <v>597</v>
      </c>
      <c r="Y21" s="272"/>
      <c r="Z21" s="203"/>
      <c r="AA21" s="191" t="s">
        <v>598</v>
      </c>
      <c r="AB21" s="207" t="s">
        <v>599</v>
      </c>
      <c r="AC21" s="207" t="s">
        <v>490</v>
      </c>
      <c r="AD21" s="208"/>
    </row>
    <row r="22" spans="2:30" s="190" customFormat="1" ht="16.5" customHeight="1" thickBot="1" x14ac:dyDescent="0.25">
      <c r="B22" s="209" t="s">
        <v>600</v>
      </c>
      <c r="C22" s="279" t="s">
        <v>601</v>
      </c>
      <c r="D22" s="279" t="s">
        <v>602</v>
      </c>
      <c r="E22" s="280">
        <v>44.57</v>
      </c>
      <c r="F22" s="281"/>
      <c r="G22" s="191" t="s">
        <v>603</v>
      </c>
      <c r="H22" s="217" t="s">
        <v>604</v>
      </c>
      <c r="I22" s="217" t="s">
        <v>387</v>
      </c>
      <c r="J22" s="224"/>
      <c r="K22" s="194"/>
      <c r="L22" s="282" t="s">
        <v>605</v>
      </c>
      <c r="M22" s="283" t="s">
        <v>606</v>
      </c>
      <c r="N22" s="283" t="s">
        <v>591</v>
      </c>
      <c r="O22" s="284"/>
      <c r="P22" s="194"/>
      <c r="Q22" s="191" t="s">
        <v>607</v>
      </c>
      <c r="R22" s="201" t="s">
        <v>608</v>
      </c>
      <c r="S22" s="201" t="s">
        <v>609</v>
      </c>
      <c r="T22" s="229"/>
      <c r="U22" s="203"/>
      <c r="V22" s="191" t="s">
        <v>610</v>
      </c>
      <c r="W22" s="204" t="s">
        <v>611</v>
      </c>
      <c r="X22" s="204" t="s">
        <v>474</v>
      </c>
      <c r="Y22" s="272"/>
      <c r="Z22" s="203"/>
      <c r="AA22" s="191" t="s">
        <v>612</v>
      </c>
      <c r="AB22" s="207" t="s">
        <v>613</v>
      </c>
      <c r="AC22" s="207" t="s">
        <v>574</v>
      </c>
      <c r="AD22" s="216"/>
    </row>
    <row r="23" spans="2:30" s="190" customFormat="1" ht="16.5" customHeight="1" thickBot="1" x14ac:dyDescent="0.25">
      <c r="B23" s="191" t="s">
        <v>614</v>
      </c>
      <c r="C23" s="192" t="s">
        <v>615</v>
      </c>
      <c r="D23" s="192" t="s">
        <v>591</v>
      </c>
      <c r="E23" s="193"/>
      <c r="F23" s="194"/>
      <c r="G23" s="191" t="s">
        <v>616</v>
      </c>
      <c r="H23" s="217" t="s">
        <v>617</v>
      </c>
      <c r="I23" s="217" t="s">
        <v>537</v>
      </c>
      <c r="J23" s="224"/>
      <c r="K23" s="194"/>
      <c r="L23" s="191" t="s">
        <v>618</v>
      </c>
      <c r="M23" s="198" t="s">
        <v>619</v>
      </c>
      <c r="N23" s="198" t="s">
        <v>620</v>
      </c>
      <c r="O23" s="200"/>
      <c r="P23" s="194"/>
      <c r="Q23" s="191" t="s">
        <v>621</v>
      </c>
      <c r="R23" s="201" t="s">
        <v>622</v>
      </c>
      <c r="S23" s="201" t="s">
        <v>597</v>
      </c>
      <c r="T23" s="229"/>
      <c r="U23" s="203"/>
      <c r="V23" s="191" t="s">
        <v>623</v>
      </c>
      <c r="W23" s="204" t="s">
        <v>624</v>
      </c>
      <c r="X23" s="204" t="s">
        <v>625</v>
      </c>
      <c r="Y23" s="215"/>
      <c r="Z23" s="203"/>
      <c r="AA23" s="191" t="s">
        <v>626</v>
      </c>
      <c r="AB23" s="207" t="s">
        <v>627</v>
      </c>
      <c r="AC23" s="207" t="s">
        <v>516</v>
      </c>
      <c r="AD23" s="216"/>
    </row>
    <row r="24" spans="2:30" s="190" customFormat="1" ht="16.5" customHeight="1" thickBot="1" x14ac:dyDescent="0.25">
      <c r="B24" s="191" t="s">
        <v>628</v>
      </c>
      <c r="C24" s="192" t="s">
        <v>629</v>
      </c>
      <c r="D24" s="192" t="s">
        <v>390</v>
      </c>
      <c r="E24" s="193"/>
      <c r="F24" s="194"/>
      <c r="G24" s="191" t="s">
        <v>630</v>
      </c>
      <c r="H24" s="217" t="s">
        <v>631</v>
      </c>
      <c r="I24" s="217" t="s">
        <v>632</v>
      </c>
      <c r="J24" s="224"/>
      <c r="K24" s="194"/>
      <c r="L24" s="191" t="s">
        <v>633</v>
      </c>
      <c r="M24" s="198" t="s">
        <v>634</v>
      </c>
      <c r="N24" s="198" t="s">
        <v>411</v>
      </c>
      <c r="O24" s="200"/>
      <c r="P24" s="194"/>
      <c r="Q24" s="191" t="s">
        <v>635</v>
      </c>
      <c r="R24" s="201" t="s">
        <v>636</v>
      </c>
      <c r="S24" s="201" t="s">
        <v>637</v>
      </c>
      <c r="T24" s="229"/>
      <c r="U24" s="203"/>
      <c r="V24" s="191" t="s">
        <v>638</v>
      </c>
      <c r="W24" s="204" t="s">
        <v>639</v>
      </c>
      <c r="X24" s="204" t="s">
        <v>640</v>
      </c>
      <c r="Y24" s="206"/>
      <c r="Z24" s="203"/>
      <c r="AA24" s="191" t="s">
        <v>641</v>
      </c>
      <c r="AB24" s="207" t="s">
        <v>642</v>
      </c>
      <c r="AC24" s="207" t="s">
        <v>643</v>
      </c>
      <c r="AD24" s="208"/>
    </row>
    <row r="25" spans="2:30" s="190" customFormat="1" ht="16.5" customHeight="1" thickBot="1" x14ac:dyDescent="0.25">
      <c r="B25" s="191" t="s">
        <v>644</v>
      </c>
      <c r="C25" s="192" t="s">
        <v>645</v>
      </c>
      <c r="D25" s="192" t="s">
        <v>646</v>
      </c>
      <c r="E25" s="193"/>
      <c r="F25" s="194"/>
      <c r="G25" s="191" t="s">
        <v>647</v>
      </c>
      <c r="H25" s="217" t="s">
        <v>648</v>
      </c>
      <c r="I25" s="217" t="s">
        <v>649</v>
      </c>
      <c r="J25" s="224"/>
      <c r="K25" s="194"/>
      <c r="L25" s="191" t="s">
        <v>650</v>
      </c>
      <c r="M25" s="198" t="s">
        <v>651</v>
      </c>
      <c r="N25" s="198" t="s">
        <v>428</v>
      </c>
      <c r="O25" s="200"/>
      <c r="P25" s="194"/>
      <c r="Q25" s="191" t="s">
        <v>652</v>
      </c>
      <c r="R25" s="201" t="s">
        <v>653</v>
      </c>
      <c r="S25" s="201" t="s">
        <v>654</v>
      </c>
      <c r="T25" s="285"/>
      <c r="U25" s="203"/>
      <c r="V25" s="191" t="s">
        <v>655</v>
      </c>
      <c r="W25" s="204" t="s">
        <v>656</v>
      </c>
      <c r="X25" s="204" t="s">
        <v>597</v>
      </c>
      <c r="Y25" s="272"/>
      <c r="Z25" s="203"/>
      <c r="AA25" s="191" t="s">
        <v>657</v>
      </c>
      <c r="AB25" s="207" t="s">
        <v>658</v>
      </c>
      <c r="AC25" s="207" t="s">
        <v>659</v>
      </c>
      <c r="AD25" s="216"/>
    </row>
    <row r="26" spans="2:30" s="190" customFormat="1" ht="16.5" customHeight="1" thickBot="1" x14ac:dyDescent="0.25">
      <c r="B26" s="191" t="s">
        <v>660</v>
      </c>
      <c r="C26" s="192" t="s">
        <v>661</v>
      </c>
      <c r="D26" s="192" t="s">
        <v>591</v>
      </c>
      <c r="E26" s="193"/>
      <c r="F26" s="194"/>
      <c r="G26" s="191" t="s">
        <v>662</v>
      </c>
      <c r="H26" s="217" t="s">
        <v>663</v>
      </c>
      <c r="I26" s="217" t="s">
        <v>485</v>
      </c>
      <c r="J26" s="224"/>
      <c r="K26" s="194"/>
      <c r="L26" s="191" t="s">
        <v>664</v>
      </c>
      <c r="M26" s="198" t="s">
        <v>665</v>
      </c>
      <c r="N26" s="198" t="s">
        <v>643</v>
      </c>
      <c r="O26" s="200"/>
      <c r="P26" s="194"/>
      <c r="Q26" s="191" t="s">
        <v>666</v>
      </c>
      <c r="R26" s="201" t="s">
        <v>667</v>
      </c>
      <c r="S26" s="201" t="s">
        <v>668</v>
      </c>
      <c r="T26" s="202"/>
      <c r="U26" s="203"/>
      <c r="V26" s="191" t="s">
        <v>669</v>
      </c>
      <c r="W26" s="204" t="s">
        <v>670</v>
      </c>
      <c r="X26" s="204" t="s">
        <v>671</v>
      </c>
      <c r="Y26" s="272"/>
      <c r="Z26" s="203"/>
      <c r="AA26" s="191" t="s">
        <v>672</v>
      </c>
      <c r="AB26" s="207" t="s">
        <v>673</v>
      </c>
      <c r="AC26" s="207" t="s">
        <v>459</v>
      </c>
      <c r="AD26" s="286"/>
    </row>
    <row r="27" spans="2:30" s="190" customFormat="1" ht="16.5" customHeight="1" thickBot="1" x14ac:dyDescent="0.25">
      <c r="B27" s="191" t="s">
        <v>674</v>
      </c>
      <c r="C27" s="192" t="s">
        <v>675</v>
      </c>
      <c r="D27" s="192" t="s">
        <v>417</v>
      </c>
      <c r="E27" s="193"/>
      <c r="F27" s="194"/>
      <c r="G27" s="287" t="s">
        <v>676</v>
      </c>
      <c r="H27" s="217" t="s">
        <v>677</v>
      </c>
      <c r="I27" s="217" t="s">
        <v>425</v>
      </c>
      <c r="J27" s="224"/>
      <c r="K27" s="194"/>
      <c r="L27" s="191" t="s">
        <v>678</v>
      </c>
      <c r="M27" s="198" t="s">
        <v>679</v>
      </c>
      <c r="N27" s="198" t="s">
        <v>414</v>
      </c>
      <c r="O27" s="200"/>
      <c r="P27" s="194"/>
      <c r="T27" s="240"/>
      <c r="U27" s="203"/>
      <c r="V27" s="191" t="s">
        <v>680</v>
      </c>
      <c r="W27" s="204" t="s">
        <v>681</v>
      </c>
      <c r="X27" s="204" t="s">
        <v>682</v>
      </c>
      <c r="Y27" s="272"/>
      <c r="Z27" s="203"/>
      <c r="AA27" s="191" t="s">
        <v>683</v>
      </c>
      <c r="AB27" s="207" t="s">
        <v>684</v>
      </c>
      <c r="AC27" s="207" t="s">
        <v>685</v>
      </c>
      <c r="AD27" s="286"/>
    </row>
    <row r="28" spans="2:30" s="190" customFormat="1" ht="16.5" customHeight="1" thickBot="1" x14ac:dyDescent="0.25">
      <c r="B28" s="195" t="s">
        <v>686</v>
      </c>
      <c r="C28" s="235" t="s">
        <v>687</v>
      </c>
      <c r="D28" s="235" t="s">
        <v>493</v>
      </c>
      <c r="E28" s="236"/>
      <c r="F28" s="288"/>
      <c r="G28" s="237"/>
      <c r="H28" s="238"/>
      <c r="I28" s="238"/>
      <c r="J28" s="239"/>
      <c r="K28" s="194"/>
      <c r="L28" s="237"/>
      <c r="M28" s="238"/>
      <c r="N28" s="238"/>
      <c r="O28" s="239"/>
      <c r="P28" s="194"/>
      <c r="T28" s="203"/>
      <c r="U28" s="203"/>
      <c r="Y28" s="240"/>
      <c r="Z28" s="203"/>
      <c r="AD28" s="203"/>
    </row>
    <row r="29" spans="2:30" s="253" customFormat="1" ht="16.5" customHeight="1" thickBot="1" x14ac:dyDescent="0.3">
      <c r="B29" s="244" t="s">
        <v>251</v>
      </c>
      <c r="C29" s="246" t="s">
        <v>688</v>
      </c>
      <c r="D29" s="246" t="s">
        <v>689</v>
      </c>
      <c r="E29" s="247">
        <v>39.86</v>
      </c>
      <c r="F29" s="248"/>
      <c r="G29" s="244" t="s">
        <v>100</v>
      </c>
      <c r="H29" s="246" t="s">
        <v>690</v>
      </c>
      <c r="I29" s="246" t="s">
        <v>691</v>
      </c>
      <c r="J29" s="247">
        <v>39.65</v>
      </c>
      <c r="K29" s="248"/>
      <c r="L29" s="244" t="s">
        <v>100</v>
      </c>
      <c r="M29" s="246" t="s">
        <v>539</v>
      </c>
      <c r="N29" s="246" t="s">
        <v>692</v>
      </c>
      <c r="O29" s="247">
        <v>38.299999999999997</v>
      </c>
      <c r="P29" s="248"/>
      <c r="Q29" s="249" t="s">
        <v>222</v>
      </c>
      <c r="R29" s="250" t="s">
        <v>693</v>
      </c>
      <c r="S29" s="250" t="s">
        <v>694</v>
      </c>
      <c r="T29" s="251">
        <v>35.85</v>
      </c>
      <c r="U29" s="252"/>
      <c r="V29" s="249" t="s">
        <v>100</v>
      </c>
      <c r="W29" s="250" t="s">
        <v>695</v>
      </c>
      <c r="X29" s="250" t="s">
        <v>696</v>
      </c>
      <c r="Y29" s="251">
        <v>36.08</v>
      </c>
      <c r="Z29" s="252"/>
      <c r="AA29" s="244" t="s">
        <v>100</v>
      </c>
      <c r="AB29" s="246" t="s">
        <v>697</v>
      </c>
      <c r="AC29" s="246" t="s">
        <v>698</v>
      </c>
      <c r="AD29" s="247">
        <v>38.26</v>
      </c>
    </row>
    <row r="30" spans="2:30" s="180" customFormat="1" ht="15.75" thickBot="1" x14ac:dyDescent="0.3">
      <c r="B30" s="248"/>
      <c r="C30" s="233"/>
      <c r="D30" s="233"/>
      <c r="E30" s="234"/>
      <c r="F30" s="289"/>
      <c r="G30" s="289"/>
      <c r="H30" s="233"/>
      <c r="I30" s="233"/>
      <c r="J30" s="234"/>
      <c r="K30" s="289"/>
      <c r="L30" s="289"/>
      <c r="M30" s="233"/>
      <c r="N30" s="233"/>
      <c r="O30" s="234"/>
      <c r="P30" s="289"/>
      <c r="T30" s="186"/>
      <c r="U30" s="186"/>
      <c r="Y30" s="186"/>
      <c r="Z30" s="186"/>
      <c r="AD30" s="186"/>
    </row>
    <row r="31" spans="2:30" s="263" customFormat="1" ht="15.75" thickBot="1" x14ac:dyDescent="0.3">
      <c r="B31" s="261" t="s">
        <v>699</v>
      </c>
      <c r="C31" s="261"/>
      <c r="D31" s="261"/>
      <c r="E31" s="262"/>
      <c r="F31" s="262"/>
      <c r="G31" s="261" t="s">
        <v>700</v>
      </c>
      <c r="H31" s="261"/>
      <c r="I31" s="261"/>
      <c r="J31" s="262"/>
      <c r="K31" s="262"/>
      <c r="L31" s="261" t="s">
        <v>701</v>
      </c>
      <c r="M31" s="261"/>
      <c r="N31" s="261"/>
      <c r="O31" s="262"/>
      <c r="P31" s="262"/>
      <c r="Q31" s="263" t="s">
        <v>702</v>
      </c>
      <c r="T31" s="264"/>
      <c r="U31" s="264"/>
      <c r="V31" s="263" t="s">
        <v>703</v>
      </c>
      <c r="Y31" s="264"/>
      <c r="Z31" s="264"/>
      <c r="AA31" s="263" t="s">
        <v>704</v>
      </c>
      <c r="AD31" s="264"/>
    </row>
    <row r="32" spans="2:30" s="294" customFormat="1" ht="16.5" customHeight="1" thickBot="1" x14ac:dyDescent="0.25">
      <c r="B32" s="191" t="s">
        <v>705</v>
      </c>
      <c r="C32" s="192" t="s">
        <v>706</v>
      </c>
      <c r="D32" s="192" t="s">
        <v>707</v>
      </c>
      <c r="E32" s="193"/>
      <c r="F32" s="194"/>
      <c r="G32" s="191" t="s">
        <v>708</v>
      </c>
      <c r="H32" s="217" t="s">
        <v>709</v>
      </c>
      <c r="I32" s="217" t="s">
        <v>710</v>
      </c>
      <c r="J32" s="224"/>
      <c r="K32" s="194"/>
      <c r="L32" s="191" t="s">
        <v>711</v>
      </c>
      <c r="M32" s="198" t="s">
        <v>712</v>
      </c>
      <c r="N32" s="198" t="s">
        <v>713</v>
      </c>
      <c r="O32" s="200"/>
      <c r="P32" s="194"/>
      <c r="Q32" s="191" t="s">
        <v>714</v>
      </c>
      <c r="R32" s="201" t="s">
        <v>715</v>
      </c>
      <c r="S32" s="199" t="s">
        <v>716</v>
      </c>
      <c r="T32" s="202"/>
      <c r="U32" s="290"/>
      <c r="V32" s="191" t="s">
        <v>717</v>
      </c>
      <c r="W32" s="204" t="s">
        <v>718</v>
      </c>
      <c r="X32" s="205" t="s">
        <v>719</v>
      </c>
      <c r="Y32" s="291"/>
      <c r="Z32" s="290"/>
      <c r="AA32" s="191" t="s">
        <v>720</v>
      </c>
      <c r="AB32" s="292" t="s">
        <v>721</v>
      </c>
      <c r="AC32" s="199" t="s">
        <v>722</v>
      </c>
      <c r="AD32" s="293"/>
    </row>
    <row r="33" spans="2:31" s="294" customFormat="1" ht="16.5" customHeight="1" thickBot="1" x14ac:dyDescent="0.25">
      <c r="B33" s="191" t="s">
        <v>723</v>
      </c>
      <c r="C33" s="192" t="s">
        <v>724</v>
      </c>
      <c r="D33" s="192" t="s">
        <v>725</v>
      </c>
      <c r="E33" s="193"/>
      <c r="F33" s="194"/>
      <c r="G33" s="191" t="s">
        <v>726</v>
      </c>
      <c r="H33" s="217" t="s">
        <v>727</v>
      </c>
      <c r="I33" s="217" t="s">
        <v>728</v>
      </c>
      <c r="J33" s="224"/>
      <c r="K33" s="194"/>
      <c r="L33" s="191" t="s">
        <v>729</v>
      </c>
      <c r="M33" s="198" t="s">
        <v>730</v>
      </c>
      <c r="N33" s="198" t="s">
        <v>417</v>
      </c>
      <c r="O33" s="200"/>
      <c r="P33" s="194"/>
      <c r="Q33" s="191" t="s">
        <v>731</v>
      </c>
      <c r="R33" s="201" t="s">
        <v>732</v>
      </c>
      <c r="S33" s="201" t="s">
        <v>733</v>
      </c>
      <c r="T33" s="229"/>
      <c r="U33" s="290"/>
      <c r="V33" s="191" t="s">
        <v>734</v>
      </c>
      <c r="W33" s="204" t="s">
        <v>735</v>
      </c>
      <c r="X33" s="204" t="s">
        <v>736</v>
      </c>
      <c r="Y33" s="291"/>
      <c r="Z33" s="290"/>
      <c r="AA33" s="191" t="s">
        <v>737</v>
      </c>
      <c r="AB33" s="292" t="s">
        <v>738</v>
      </c>
      <c r="AC33" s="292" t="s">
        <v>739</v>
      </c>
      <c r="AD33" s="295"/>
    </row>
    <row r="34" spans="2:31" s="190" customFormat="1" ht="16.5" customHeight="1" thickBot="1" x14ac:dyDescent="0.25">
      <c r="B34" s="191" t="s">
        <v>740</v>
      </c>
      <c r="C34" s="192" t="s">
        <v>741</v>
      </c>
      <c r="D34" s="192" t="s">
        <v>742</v>
      </c>
      <c r="E34" s="193"/>
      <c r="F34" s="194"/>
      <c r="G34" s="191" t="s">
        <v>743</v>
      </c>
      <c r="H34" s="217" t="s">
        <v>744</v>
      </c>
      <c r="I34" s="217" t="s">
        <v>745</v>
      </c>
      <c r="J34" s="224"/>
      <c r="K34" s="194"/>
      <c r="L34" s="191" t="s">
        <v>746</v>
      </c>
      <c r="M34" s="198" t="s">
        <v>747</v>
      </c>
      <c r="N34" s="198" t="s">
        <v>414</v>
      </c>
      <c r="O34" s="200"/>
      <c r="P34" s="194"/>
      <c r="Q34" s="191" t="s">
        <v>748</v>
      </c>
      <c r="R34" s="201" t="s">
        <v>749</v>
      </c>
      <c r="S34" s="201" t="s">
        <v>609</v>
      </c>
      <c r="T34" s="229"/>
      <c r="U34" s="203"/>
      <c r="V34" s="191" t="s">
        <v>750</v>
      </c>
      <c r="W34" s="204" t="s">
        <v>751</v>
      </c>
      <c r="X34" s="204" t="s">
        <v>668</v>
      </c>
      <c r="Y34" s="206"/>
      <c r="Z34" s="203"/>
      <c r="AA34" s="195" t="s">
        <v>752</v>
      </c>
      <c r="AB34" s="296" t="s">
        <v>753</v>
      </c>
      <c r="AC34" s="296" t="s">
        <v>754</v>
      </c>
      <c r="AD34" s="297"/>
    </row>
    <row r="35" spans="2:31" s="190" customFormat="1" ht="16.5" customHeight="1" thickBot="1" x14ac:dyDescent="0.25">
      <c r="B35" s="191" t="s">
        <v>755</v>
      </c>
      <c r="C35" s="192" t="s">
        <v>756</v>
      </c>
      <c r="D35" s="192" t="s">
        <v>632</v>
      </c>
      <c r="E35" s="193"/>
      <c r="F35" s="194"/>
      <c r="G35" s="191" t="s">
        <v>757</v>
      </c>
      <c r="H35" s="217" t="s">
        <v>758</v>
      </c>
      <c r="I35" s="217" t="s">
        <v>437</v>
      </c>
      <c r="J35" s="224"/>
      <c r="K35" s="194"/>
      <c r="L35" s="191" t="s">
        <v>759</v>
      </c>
      <c r="M35" s="198" t="s">
        <v>760</v>
      </c>
      <c r="N35" s="198" t="s">
        <v>431</v>
      </c>
      <c r="O35" s="200"/>
      <c r="P35" s="194"/>
      <c r="Q35" s="191" t="s">
        <v>761</v>
      </c>
      <c r="R35" s="201" t="s">
        <v>762</v>
      </c>
      <c r="S35" s="201" t="s">
        <v>763</v>
      </c>
      <c r="T35" s="202"/>
      <c r="U35" s="203"/>
      <c r="V35" s="191" t="s">
        <v>764</v>
      </c>
      <c r="W35" s="204" t="s">
        <v>765</v>
      </c>
      <c r="X35" s="204" t="s">
        <v>766</v>
      </c>
      <c r="Y35" s="215"/>
      <c r="Z35" s="298"/>
      <c r="AA35" s="220" t="s">
        <v>767</v>
      </c>
      <c r="AB35" s="299" t="s">
        <v>768</v>
      </c>
      <c r="AC35" s="299" t="s">
        <v>769</v>
      </c>
      <c r="AD35" s="300">
        <v>42.8</v>
      </c>
      <c r="AE35" s="301"/>
    </row>
    <row r="36" spans="2:31" s="190" customFormat="1" ht="16.5" customHeight="1" thickBot="1" x14ac:dyDescent="0.25">
      <c r="B36" s="191" t="s">
        <v>770</v>
      </c>
      <c r="C36" s="192" t="s">
        <v>771</v>
      </c>
      <c r="D36" s="192" t="s">
        <v>574</v>
      </c>
      <c r="E36" s="193"/>
      <c r="F36" s="194"/>
      <c r="G36" s="191" t="s">
        <v>772</v>
      </c>
      <c r="H36" s="217" t="s">
        <v>773</v>
      </c>
      <c r="I36" s="217" t="s">
        <v>685</v>
      </c>
      <c r="J36" s="224"/>
      <c r="K36" s="194"/>
      <c r="L36" s="191" t="s">
        <v>774</v>
      </c>
      <c r="M36" s="198" t="s">
        <v>775</v>
      </c>
      <c r="N36" s="198" t="s">
        <v>643</v>
      </c>
      <c r="O36" s="200"/>
      <c r="P36" s="194"/>
      <c r="Q36" s="191" t="s">
        <v>776</v>
      </c>
      <c r="R36" s="201" t="s">
        <v>777</v>
      </c>
      <c r="S36" s="201" t="s">
        <v>778</v>
      </c>
      <c r="T36" s="229"/>
      <c r="U36" s="203"/>
      <c r="V36" s="191" t="s">
        <v>779</v>
      </c>
      <c r="W36" s="204" t="s">
        <v>780</v>
      </c>
      <c r="X36" s="204" t="s">
        <v>781</v>
      </c>
      <c r="Y36" s="206"/>
      <c r="Z36" s="203"/>
      <c r="AA36" s="225" t="s">
        <v>782</v>
      </c>
      <c r="AB36" s="302" t="s">
        <v>783</v>
      </c>
      <c r="AC36" s="302" t="s">
        <v>784</v>
      </c>
      <c r="AD36" s="303"/>
    </row>
    <row r="37" spans="2:31" s="190" customFormat="1" ht="16.5" customHeight="1" thickBot="1" x14ac:dyDescent="0.25">
      <c r="B37" s="191" t="s">
        <v>785</v>
      </c>
      <c r="C37" s="192" t="s">
        <v>786</v>
      </c>
      <c r="D37" s="192" t="s">
        <v>425</v>
      </c>
      <c r="E37" s="193"/>
      <c r="F37" s="194"/>
      <c r="G37" s="191" t="s">
        <v>787</v>
      </c>
      <c r="H37" s="217" t="s">
        <v>788</v>
      </c>
      <c r="I37" s="217" t="s">
        <v>574</v>
      </c>
      <c r="J37" s="224"/>
      <c r="K37" s="194"/>
      <c r="L37" s="191" t="s">
        <v>789</v>
      </c>
      <c r="M37" s="198" t="s">
        <v>790</v>
      </c>
      <c r="N37" s="198" t="s">
        <v>454</v>
      </c>
      <c r="O37" s="200"/>
      <c r="P37" s="194"/>
      <c r="Q37" s="191" t="s">
        <v>791</v>
      </c>
      <c r="R37" s="201" t="s">
        <v>792</v>
      </c>
      <c r="S37" s="201" t="s">
        <v>414</v>
      </c>
      <c r="T37" s="229"/>
      <c r="U37" s="203"/>
      <c r="V37" s="191" t="s">
        <v>793</v>
      </c>
      <c r="W37" s="204" t="s">
        <v>794</v>
      </c>
      <c r="X37" s="204" t="s">
        <v>795</v>
      </c>
      <c r="Y37" s="215"/>
      <c r="Z37" s="203"/>
      <c r="AA37" s="191" t="s">
        <v>796</v>
      </c>
      <c r="AB37" s="292" t="s">
        <v>797</v>
      </c>
      <c r="AC37" s="292" t="s">
        <v>798</v>
      </c>
      <c r="AD37" s="304"/>
    </row>
    <row r="38" spans="2:31" s="190" customFormat="1" ht="16.5" customHeight="1" thickBot="1" x14ac:dyDescent="0.25">
      <c r="B38" s="191" t="s">
        <v>799</v>
      </c>
      <c r="C38" s="192" t="s">
        <v>800</v>
      </c>
      <c r="D38" s="192" t="s">
        <v>659</v>
      </c>
      <c r="E38" s="193"/>
      <c r="F38" s="194"/>
      <c r="G38" s="191" t="s">
        <v>801</v>
      </c>
      <c r="H38" s="217" t="s">
        <v>802</v>
      </c>
      <c r="I38" s="217" t="s">
        <v>685</v>
      </c>
      <c r="J38" s="224"/>
      <c r="K38" s="194"/>
      <c r="L38" s="191" t="s">
        <v>803</v>
      </c>
      <c r="M38" s="198" t="s">
        <v>804</v>
      </c>
      <c r="N38" s="198" t="s">
        <v>659</v>
      </c>
      <c r="O38" s="200"/>
      <c r="P38" s="194"/>
      <c r="Q38" s="191" t="s">
        <v>805</v>
      </c>
      <c r="R38" s="201" t="s">
        <v>806</v>
      </c>
      <c r="S38" s="201" t="s">
        <v>807</v>
      </c>
      <c r="T38" s="202"/>
      <c r="U38" s="203"/>
      <c r="V38" s="191" t="s">
        <v>808</v>
      </c>
      <c r="W38" s="204" t="s">
        <v>809</v>
      </c>
      <c r="X38" s="204" t="s">
        <v>810</v>
      </c>
      <c r="Y38" s="206"/>
      <c r="Z38" s="203"/>
      <c r="AA38" s="191" t="s">
        <v>811</v>
      </c>
      <c r="AB38" s="292" t="s">
        <v>812</v>
      </c>
      <c r="AC38" s="292" t="s">
        <v>742</v>
      </c>
      <c r="AD38" s="304"/>
    </row>
    <row r="39" spans="2:31" s="190" customFormat="1" ht="16.5" customHeight="1" thickBot="1" x14ac:dyDescent="0.25">
      <c r="B39" s="191" t="s">
        <v>813</v>
      </c>
      <c r="C39" s="192" t="s">
        <v>814</v>
      </c>
      <c r="D39" s="192" t="s">
        <v>725</v>
      </c>
      <c r="E39" s="193"/>
      <c r="F39" s="194"/>
      <c r="G39" s="191" t="s">
        <v>815</v>
      </c>
      <c r="H39" s="217" t="s">
        <v>816</v>
      </c>
      <c r="I39" s="217" t="s">
        <v>485</v>
      </c>
      <c r="J39" s="224"/>
      <c r="K39" s="194"/>
      <c r="L39" s="191" t="s">
        <v>817</v>
      </c>
      <c r="M39" s="198" t="s">
        <v>818</v>
      </c>
      <c r="N39" s="198" t="s">
        <v>516</v>
      </c>
      <c r="O39" s="200"/>
      <c r="P39" s="194"/>
      <c r="Q39" s="191" t="s">
        <v>819</v>
      </c>
      <c r="R39" s="201" t="s">
        <v>820</v>
      </c>
      <c r="S39" s="201" t="s">
        <v>778</v>
      </c>
      <c r="T39" s="229"/>
      <c r="U39" s="203"/>
      <c r="V39" s="191" t="s">
        <v>821</v>
      </c>
      <c r="W39" s="204" t="s">
        <v>822</v>
      </c>
      <c r="X39" s="204" t="s">
        <v>396</v>
      </c>
      <c r="Y39" s="215"/>
      <c r="Z39" s="203"/>
      <c r="AA39" s="191" t="s">
        <v>823</v>
      </c>
      <c r="AB39" s="292" t="s">
        <v>824</v>
      </c>
      <c r="AC39" s="292" t="s">
        <v>387</v>
      </c>
      <c r="AD39" s="304"/>
    </row>
    <row r="40" spans="2:31" s="190" customFormat="1" ht="16.5" customHeight="1" thickBot="1" x14ac:dyDescent="0.25">
      <c r="B40" s="191" t="s">
        <v>825</v>
      </c>
      <c r="C40" s="192" t="s">
        <v>826</v>
      </c>
      <c r="D40" s="192" t="s">
        <v>827</v>
      </c>
      <c r="E40" s="193"/>
      <c r="F40" s="194"/>
      <c r="G40" s="191" t="s">
        <v>828</v>
      </c>
      <c r="H40" s="217" t="s">
        <v>829</v>
      </c>
      <c r="I40" s="217" t="s">
        <v>685</v>
      </c>
      <c r="J40" s="224"/>
      <c r="K40" s="194"/>
      <c r="L40" s="191" t="s">
        <v>830</v>
      </c>
      <c r="M40" s="198" t="s">
        <v>831</v>
      </c>
      <c r="N40" s="198" t="s">
        <v>534</v>
      </c>
      <c r="O40" s="200"/>
      <c r="P40" s="194"/>
      <c r="T40" s="203"/>
      <c r="U40" s="203"/>
      <c r="V40" s="191" t="s">
        <v>832</v>
      </c>
      <c r="W40" s="204" t="s">
        <v>833</v>
      </c>
      <c r="X40" s="204" t="s">
        <v>510</v>
      </c>
      <c r="Y40" s="215"/>
      <c r="Z40" s="203"/>
      <c r="AA40" s="191" t="s">
        <v>834</v>
      </c>
      <c r="AB40" s="292" t="s">
        <v>835</v>
      </c>
      <c r="AC40" s="292" t="s">
        <v>798</v>
      </c>
      <c r="AD40" s="304"/>
    </row>
    <row r="41" spans="2:31" s="190" customFormat="1" ht="16.5" customHeight="1" thickBot="1" x14ac:dyDescent="0.25">
      <c r="B41" s="195" t="s">
        <v>836</v>
      </c>
      <c r="C41" s="235" t="s">
        <v>837</v>
      </c>
      <c r="D41" s="235" t="s">
        <v>827</v>
      </c>
      <c r="E41" s="236"/>
      <c r="F41" s="194"/>
      <c r="G41" s="237"/>
      <c r="H41" s="238"/>
      <c r="I41" s="238"/>
      <c r="J41" s="239"/>
      <c r="K41" s="194"/>
      <c r="L41" s="237"/>
      <c r="M41" s="238"/>
      <c r="N41" s="238"/>
      <c r="O41" s="239"/>
      <c r="P41" s="194"/>
      <c r="T41" s="203"/>
      <c r="U41" s="203"/>
      <c r="Y41" s="203"/>
      <c r="Z41" s="203"/>
      <c r="AD41" s="203"/>
    </row>
    <row r="42" spans="2:31" s="253" customFormat="1" ht="16.5" customHeight="1" thickBot="1" x14ac:dyDescent="0.3">
      <c r="B42" s="244" t="s">
        <v>251</v>
      </c>
      <c r="C42" s="246" t="s">
        <v>838</v>
      </c>
      <c r="D42" s="246" t="s">
        <v>839</v>
      </c>
      <c r="E42" s="247">
        <v>39.81</v>
      </c>
      <c r="F42" s="248"/>
      <c r="G42" s="244" t="s">
        <v>100</v>
      </c>
      <c r="H42" s="246" t="s">
        <v>840</v>
      </c>
      <c r="I42" s="246" t="s">
        <v>841</v>
      </c>
      <c r="J42" s="247">
        <v>38.42</v>
      </c>
      <c r="K42" s="248"/>
      <c r="L42" s="244" t="s">
        <v>100</v>
      </c>
      <c r="M42" s="246" t="s">
        <v>842</v>
      </c>
      <c r="N42" s="246" t="s">
        <v>843</v>
      </c>
      <c r="O42" s="247">
        <v>37.950000000000003</v>
      </c>
      <c r="P42" s="248"/>
      <c r="Q42" s="249" t="s">
        <v>222</v>
      </c>
      <c r="R42" s="250" t="s">
        <v>844</v>
      </c>
      <c r="S42" s="250" t="s">
        <v>845</v>
      </c>
      <c r="T42" s="251">
        <v>35.409999999999997</v>
      </c>
      <c r="U42" s="252"/>
      <c r="V42" s="249" t="s">
        <v>100</v>
      </c>
      <c r="W42" s="250" t="s">
        <v>846</v>
      </c>
      <c r="X42" s="250" t="s">
        <v>847</v>
      </c>
      <c r="Y42" s="251">
        <v>34.32</v>
      </c>
      <c r="Z42" s="252"/>
      <c r="AA42" s="244" t="s">
        <v>100</v>
      </c>
      <c r="AB42" s="246" t="s">
        <v>848</v>
      </c>
      <c r="AC42" s="246" t="s">
        <v>849</v>
      </c>
      <c r="AD42" s="247">
        <v>40.54</v>
      </c>
    </row>
    <row r="43" spans="2:31" s="308" customFormat="1" ht="15.75" thickBot="1" x14ac:dyDescent="0.3">
      <c r="B43" s="305"/>
      <c r="C43" s="306"/>
      <c r="D43" s="306"/>
      <c r="E43" s="307"/>
      <c r="F43" s="305"/>
      <c r="G43" s="305"/>
      <c r="H43" s="306"/>
      <c r="I43" s="306"/>
      <c r="J43" s="307"/>
      <c r="K43" s="305"/>
      <c r="L43" s="305"/>
      <c r="M43" s="306"/>
      <c r="N43" s="306"/>
      <c r="O43" s="307"/>
      <c r="P43" s="305"/>
      <c r="T43" s="4"/>
      <c r="U43" s="4"/>
      <c r="Y43" s="4"/>
      <c r="Z43" s="4"/>
      <c r="AD43" s="4"/>
    </row>
    <row r="44" spans="2:31" s="309" customFormat="1" ht="15.75" thickBot="1" x14ac:dyDescent="0.3">
      <c r="B44" s="262" t="s">
        <v>850</v>
      </c>
      <c r="C44" s="261"/>
      <c r="D44" s="261"/>
      <c r="E44" s="262"/>
      <c r="F44" s="262"/>
      <c r="G44" s="262" t="s">
        <v>851</v>
      </c>
      <c r="H44" s="261"/>
      <c r="I44" s="261"/>
      <c r="J44" s="262"/>
      <c r="K44" s="262"/>
      <c r="L44" s="262" t="s">
        <v>852</v>
      </c>
      <c r="M44" s="261"/>
      <c r="N44" s="261"/>
      <c r="O44" s="262"/>
      <c r="P44" s="262"/>
      <c r="Q44" s="309" t="s">
        <v>853</v>
      </c>
      <c r="T44" s="264"/>
      <c r="U44" s="264"/>
      <c r="V44" s="309" t="s">
        <v>854</v>
      </c>
      <c r="Y44" s="264"/>
      <c r="Z44" s="264"/>
      <c r="AA44" s="309" t="s">
        <v>855</v>
      </c>
      <c r="AD44" s="264"/>
    </row>
    <row r="45" spans="2:31" s="190" customFormat="1" ht="16.5" customHeight="1" thickBot="1" x14ac:dyDescent="0.25">
      <c r="B45" s="191" t="s">
        <v>856</v>
      </c>
      <c r="C45" s="192" t="s">
        <v>857</v>
      </c>
      <c r="D45" s="192" t="s">
        <v>728</v>
      </c>
      <c r="E45" s="193"/>
      <c r="F45" s="194"/>
      <c r="G45" s="191" t="s">
        <v>858</v>
      </c>
      <c r="H45" s="217" t="s">
        <v>859</v>
      </c>
      <c r="I45" s="217" t="s">
        <v>654</v>
      </c>
      <c r="J45" s="224"/>
      <c r="K45" s="194"/>
      <c r="L45" s="191" t="s">
        <v>860</v>
      </c>
      <c r="M45" s="198" t="s">
        <v>861</v>
      </c>
      <c r="N45" s="198" t="s">
        <v>465</v>
      </c>
      <c r="O45" s="200"/>
      <c r="P45" s="194"/>
      <c r="Q45" s="191" t="s">
        <v>862</v>
      </c>
      <c r="R45" s="201" t="s">
        <v>863</v>
      </c>
      <c r="S45" s="199" t="s">
        <v>864</v>
      </c>
      <c r="T45" s="285"/>
      <c r="U45" s="203"/>
      <c r="V45" s="191" t="s">
        <v>865</v>
      </c>
      <c r="W45" s="204" t="s">
        <v>866</v>
      </c>
      <c r="X45" s="205" t="s">
        <v>867</v>
      </c>
      <c r="Y45" s="206"/>
      <c r="Z45" s="203"/>
      <c r="AA45" s="191" t="s">
        <v>868</v>
      </c>
      <c r="AB45" s="292" t="s">
        <v>869</v>
      </c>
      <c r="AC45" s="199" t="s">
        <v>864</v>
      </c>
      <c r="AD45" s="295"/>
    </row>
    <row r="46" spans="2:31" s="190" customFormat="1" ht="16.5" customHeight="1" thickBot="1" x14ac:dyDescent="0.25">
      <c r="B46" s="191" t="s">
        <v>870</v>
      </c>
      <c r="C46" s="192" t="s">
        <v>871</v>
      </c>
      <c r="D46" s="192" t="s">
        <v>411</v>
      </c>
      <c r="E46" s="193"/>
      <c r="F46" s="194"/>
      <c r="G46" s="191" t="s">
        <v>872</v>
      </c>
      <c r="H46" s="217" t="s">
        <v>873</v>
      </c>
      <c r="I46" s="217" t="s">
        <v>428</v>
      </c>
      <c r="J46" s="224"/>
      <c r="K46" s="194"/>
      <c r="L46" s="191" t="s">
        <v>874</v>
      </c>
      <c r="M46" s="198" t="s">
        <v>875</v>
      </c>
      <c r="N46" s="198" t="s">
        <v>736</v>
      </c>
      <c r="O46" s="200"/>
      <c r="P46" s="194"/>
      <c r="Q46" s="191" t="s">
        <v>876</v>
      </c>
      <c r="R46" s="201" t="s">
        <v>877</v>
      </c>
      <c r="S46" s="201" t="s">
        <v>462</v>
      </c>
      <c r="T46" s="202"/>
      <c r="U46" s="203"/>
      <c r="V46" s="191" t="s">
        <v>878</v>
      </c>
      <c r="W46" s="204" t="s">
        <v>879</v>
      </c>
      <c r="X46" s="204" t="s">
        <v>880</v>
      </c>
      <c r="Y46" s="272"/>
      <c r="Z46" s="203"/>
      <c r="AA46" s="191" t="s">
        <v>881</v>
      </c>
      <c r="AB46" s="292" t="s">
        <v>882</v>
      </c>
      <c r="AC46" s="292" t="s">
        <v>493</v>
      </c>
      <c r="AD46" s="304"/>
    </row>
    <row r="47" spans="2:31" s="190" customFormat="1" ht="16.5" customHeight="1" thickBot="1" x14ac:dyDescent="0.25">
      <c r="B47" s="191" t="s">
        <v>883</v>
      </c>
      <c r="C47" s="192" t="s">
        <v>884</v>
      </c>
      <c r="D47" s="192" t="s">
        <v>827</v>
      </c>
      <c r="E47" s="193"/>
      <c r="F47" s="194"/>
      <c r="G47" s="191" t="s">
        <v>885</v>
      </c>
      <c r="H47" s="217" t="s">
        <v>886</v>
      </c>
      <c r="I47" s="217" t="s">
        <v>390</v>
      </c>
      <c r="J47" s="224"/>
      <c r="K47" s="194"/>
      <c r="L47" s="191" t="s">
        <v>887</v>
      </c>
      <c r="M47" s="198" t="s">
        <v>888</v>
      </c>
      <c r="N47" s="198" t="s">
        <v>889</v>
      </c>
      <c r="O47" s="200"/>
      <c r="P47" s="194"/>
      <c r="Q47" s="191" t="s">
        <v>890</v>
      </c>
      <c r="R47" s="201" t="s">
        <v>891</v>
      </c>
      <c r="S47" s="201" t="s">
        <v>637</v>
      </c>
      <c r="T47" s="229"/>
      <c r="U47" s="203"/>
      <c r="V47" s="191" t="s">
        <v>892</v>
      </c>
      <c r="W47" s="204" t="s">
        <v>893</v>
      </c>
      <c r="X47" s="204" t="s">
        <v>733</v>
      </c>
      <c r="Y47" s="272"/>
      <c r="Z47" s="203"/>
      <c r="AA47" s="191" t="s">
        <v>894</v>
      </c>
      <c r="AB47" s="292" t="s">
        <v>895</v>
      </c>
      <c r="AC47" s="292" t="s">
        <v>632</v>
      </c>
      <c r="AD47" s="304"/>
    </row>
    <row r="48" spans="2:31" s="190" customFormat="1" ht="16.5" customHeight="1" thickBot="1" x14ac:dyDescent="0.25">
      <c r="B48" s="191" t="s">
        <v>896</v>
      </c>
      <c r="C48" s="192" t="s">
        <v>897</v>
      </c>
      <c r="D48" s="192" t="s">
        <v>898</v>
      </c>
      <c r="E48" s="193"/>
      <c r="F48" s="194"/>
      <c r="G48" s="191" t="s">
        <v>899</v>
      </c>
      <c r="H48" s="217" t="s">
        <v>900</v>
      </c>
      <c r="I48" s="217" t="s">
        <v>507</v>
      </c>
      <c r="J48" s="224"/>
      <c r="K48" s="194"/>
      <c r="L48" s="191" t="s">
        <v>901</v>
      </c>
      <c r="M48" s="198" t="s">
        <v>902</v>
      </c>
      <c r="N48" s="198" t="s">
        <v>482</v>
      </c>
      <c r="O48" s="200"/>
      <c r="P48" s="194"/>
      <c r="Q48" s="191" t="s">
        <v>903</v>
      </c>
      <c r="R48" s="201" t="s">
        <v>904</v>
      </c>
      <c r="S48" s="201" t="s">
        <v>449</v>
      </c>
      <c r="T48" s="285"/>
      <c r="U48" s="203"/>
      <c r="V48" s="191" t="s">
        <v>905</v>
      </c>
      <c r="W48" s="204" t="s">
        <v>906</v>
      </c>
      <c r="X48" s="204" t="s">
        <v>745</v>
      </c>
      <c r="Y48" s="272"/>
      <c r="Z48" s="203"/>
      <c r="AA48" s="191" t="s">
        <v>907</v>
      </c>
      <c r="AB48" s="292" t="s">
        <v>908</v>
      </c>
      <c r="AC48" s="292" t="s">
        <v>620</v>
      </c>
      <c r="AD48" s="304"/>
    </row>
    <row r="49" spans="2:30" s="190" customFormat="1" ht="16.5" customHeight="1" thickBot="1" x14ac:dyDescent="0.25">
      <c r="B49" s="191" t="s">
        <v>909</v>
      </c>
      <c r="C49" s="192" t="s">
        <v>910</v>
      </c>
      <c r="D49" s="192" t="s">
        <v>485</v>
      </c>
      <c r="E49" s="193"/>
      <c r="F49" s="194"/>
      <c r="G49" s="191" t="s">
        <v>911</v>
      </c>
      <c r="H49" s="217" t="s">
        <v>912</v>
      </c>
      <c r="I49" s="217" t="s">
        <v>827</v>
      </c>
      <c r="J49" s="224"/>
      <c r="K49" s="194"/>
      <c r="L49" s="191" t="s">
        <v>913</v>
      </c>
      <c r="M49" s="198" t="s">
        <v>914</v>
      </c>
      <c r="N49" s="198" t="s">
        <v>507</v>
      </c>
      <c r="O49" s="200"/>
      <c r="P49" s="194"/>
      <c r="Q49" s="191" t="s">
        <v>915</v>
      </c>
      <c r="R49" s="201" t="s">
        <v>916</v>
      </c>
      <c r="S49" s="201" t="s">
        <v>880</v>
      </c>
      <c r="T49" s="285"/>
      <c r="U49" s="203"/>
      <c r="V49" s="191" t="s">
        <v>917</v>
      </c>
      <c r="W49" s="204" t="s">
        <v>918</v>
      </c>
      <c r="X49" s="204" t="s">
        <v>919</v>
      </c>
      <c r="Y49" s="272"/>
      <c r="Z49" s="203"/>
      <c r="AA49" s="191" t="s">
        <v>920</v>
      </c>
      <c r="AB49" s="292" t="s">
        <v>921</v>
      </c>
      <c r="AC49" s="292" t="s">
        <v>474</v>
      </c>
      <c r="AD49" s="304"/>
    </row>
    <row r="50" spans="2:30" s="190" customFormat="1" ht="16.5" customHeight="1" thickBot="1" x14ac:dyDescent="0.25">
      <c r="B50" s="191" t="s">
        <v>922</v>
      </c>
      <c r="C50" s="192" t="s">
        <v>923</v>
      </c>
      <c r="D50" s="192" t="s">
        <v>490</v>
      </c>
      <c r="E50" s="193"/>
      <c r="F50" s="194"/>
      <c r="G50" s="191" t="s">
        <v>924</v>
      </c>
      <c r="H50" s="217" t="s">
        <v>925</v>
      </c>
      <c r="I50" s="217" t="s">
        <v>507</v>
      </c>
      <c r="J50" s="224"/>
      <c r="K50" s="194"/>
      <c r="L50" s="191" t="s">
        <v>926</v>
      </c>
      <c r="M50" s="198" t="s">
        <v>927</v>
      </c>
      <c r="N50" s="198" t="s">
        <v>454</v>
      </c>
      <c r="O50" s="200"/>
      <c r="P50" s="194"/>
      <c r="Q50" s="191" t="s">
        <v>928</v>
      </c>
      <c r="R50" s="201" t="s">
        <v>929</v>
      </c>
      <c r="S50" s="201" t="s">
        <v>465</v>
      </c>
      <c r="T50" s="285"/>
      <c r="U50" s="203"/>
      <c r="V50" s="191" t="s">
        <v>930</v>
      </c>
      <c r="W50" s="204" t="s">
        <v>931</v>
      </c>
      <c r="X50" s="204" t="s">
        <v>465</v>
      </c>
      <c r="Y50" s="272"/>
      <c r="Z50" s="203"/>
      <c r="AA50" s="191" t="s">
        <v>932</v>
      </c>
      <c r="AB50" s="292" t="s">
        <v>933</v>
      </c>
      <c r="AC50" s="292" t="s">
        <v>490</v>
      </c>
      <c r="AD50" s="304"/>
    </row>
    <row r="51" spans="2:30" s="190" customFormat="1" ht="16.5" customHeight="1" thickBot="1" x14ac:dyDescent="0.25">
      <c r="B51" s="191" t="s">
        <v>934</v>
      </c>
      <c r="C51" s="192" t="s">
        <v>935</v>
      </c>
      <c r="D51" s="192" t="s">
        <v>889</v>
      </c>
      <c r="E51" s="193"/>
      <c r="F51" s="194"/>
      <c r="G51" s="191" t="s">
        <v>936</v>
      </c>
      <c r="H51" s="217" t="s">
        <v>937</v>
      </c>
      <c r="I51" s="217" t="s">
        <v>507</v>
      </c>
      <c r="J51" s="224"/>
      <c r="K51" s="194"/>
      <c r="L51" s="191" t="s">
        <v>938</v>
      </c>
      <c r="M51" s="198" t="s">
        <v>939</v>
      </c>
      <c r="N51" s="198" t="s">
        <v>493</v>
      </c>
      <c r="O51" s="200"/>
      <c r="P51" s="194"/>
      <c r="Q51" s="191" t="s">
        <v>940</v>
      </c>
      <c r="R51" s="201" t="s">
        <v>941</v>
      </c>
      <c r="S51" s="201" t="s">
        <v>733</v>
      </c>
      <c r="T51" s="285"/>
      <c r="U51" s="203"/>
      <c r="V51" s="191" t="s">
        <v>942</v>
      </c>
      <c r="W51" s="204" t="s">
        <v>943</v>
      </c>
      <c r="X51" s="204" t="s">
        <v>499</v>
      </c>
      <c r="Y51" s="272"/>
      <c r="Z51" s="203"/>
      <c r="AA51" s="191" t="s">
        <v>944</v>
      </c>
      <c r="AB51" s="292" t="s">
        <v>945</v>
      </c>
      <c r="AC51" s="292" t="s">
        <v>434</v>
      </c>
      <c r="AD51" s="304"/>
    </row>
    <row r="52" spans="2:30" s="190" customFormat="1" ht="16.5" customHeight="1" thickBot="1" x14ac:dyDescent="0.25">
      <c r="B52" s="191" t="s">
        <v>946</v>
      </c>
      <c r="C52" s="192" t="s">
        <v>947</v>
      </c>
      <c r="D52" s="192" t="s">
        <v>417</v>
      </c>
      <c r="E52" s="193"/>
      <c r="F52" s="194"/>
      <c r="G52" s="191" t="s">
        <v>948</v>
      </c>
      <c r="H52" s="217" t="s">
        <v>949</v>
      </c>
      <c r="I52" s="217" t="s">
        <v>950</v>
      </c>
      <c r="J52" s="224"/>
      <c r="K52" s="194"/>
      <c r="L52" s="191" t="s">
        <v>951</v>
      </c>
      <c r="M52" s="198" t="s">
        <v>952</v>
      </c>
      <c r="N52" s="198" t="s">
        <v>534</v>
      </c>
      <c r="O52" s="200"/>
      <c r="P52" s="194"/>
      <c r="Q52" s="191" t="s">
        <v>953</v>
      </c>
      <c r="R52" s="201" t="s">
        <v>954</v>
      </c>
      <c r="S52" s="201" t="s">
        <v>654</v>
      </c>
      <c r="T52" s="202"/>
      <c r="U52" s="203"/>
      <c r="V52" s="191" t="s">
        <v>955</v>
      </c>
      <c r="W52" s="204" t="s">
        <v>956</v>
      </c>
      <c r="X52" s="204" t="s">
        <v>446</v>
      </c>
      <c r="Y52" s="272"/>
      <c r="Z52" s="203"/>
      <c r="AA52" s="191" t="s">
        <v>957</v>
      </c>
      <c r="AB52" s="292" t="s">
        <v>958</v>
      </c>
      <c r="AC52" s="292" t="s">
        <v>474</v>
      </c>
      <c r="AD52" s="304"/>
    </row>
    <row r="53" spans="2:30" s="190" customFormat="1" ht="16.5" customHeight="1" thickBot="1" x14ac:dyDescent="0.25">
      <c r="B53" s="191" t="s">
        <v>959</v>
      </c>
      <c r="C53" s="192" t="s">
        <v>960</v>
      </c>
      <c r="D53" s="192" t="s">
        <v>493</v>
      </c>
      <c r="E53" s="193"/>
      <c r="F53" s="194"/>
      <c r="G53" s="191" t="s">
        <v>961</v>
      </c>
      <c r="H53" s="217" t="s">
        <v>962</v>
      </c>
      <c r="I53" s="217" t="s">
        <v>950</v>
      </c>
      <c r="J53" s="224"/>
      <c r="K53" s="194"/>
      <c r="L53" s="194"/>
      <c r="M53" s="233"/>
      <c r="N53" s="233"/>
      <c r="O53" s="234"/>
      <c r="P53" s="194"/>
      <c r="Q53" s="191" t="s">
        <v>963</v>
      </c>
      <c r="R53" s="201" t="s">
        <v>964</v>
      </c>
      <c r="S53" s="201" t="s">
        <v>781</v>
      </c>
      <c r="T53" s="229"/>
      <c r="U53" s="203"/>
      <c r="Y53" s="240"/>
      <c r="Z53" s="203"/>
      <c r="AA53" s="191" t="s">
        <v>965</v>
      </c>
      <c r="AB53" s="292" t="s">
        <v>966</v>
      </c>
      <c r="AC53" s="292" t="s">
        <v>493</v>
      </c>
      <c r="AD53" s="304"/>
    </row>
    <row r="54" spans="2:30" s="190" customFormat="1" ht="16.5" customHeight="1" thickBot="1" x14ac:dyDescent="0.25">
      <c r="B54" s="310" t="s">
        <v>967</v>
      </c>
      <c r="C54" s="311" t="s">
        <v>968</v>
      </c>
      <c r="D54" s="192" t="s">
        <v>387</v>
      </c>
      <c r="E54" s="193"/>
      <c r="F54" s="194"/>
      <c r="G54" s="194"/>
      <c r="H54" s="233"/>
      <c r="I54" s="233"/>
      <c r="J54" s="234"/>
      <c r="K54" s="194"/>
      <c r="L54" s="194"/>
      <c r="M54" s="233"/>
      <c r="N54" s="233"/>
      <c r="O54" s="234"/>
      <c r="P54" s="194"/>
      <c r="T54" s="203"/>
      <c r="U54" s="203"/>
      <c r="Y54" s="203"/>
      <c r="Z54" s="203"/>
      <c r="AA54" s="191" t="s">
        <v>969</v>
      </c>
      <c r="AB54" s="292" t="s">
        <v>970</v>
      </c>
      <c r="AC54" s="292" t="s">
        <v>440</v>
      </c>
      <c r="AD54" s="304"/>
    </row>
    <row r="55" spans="2:30" s="190" customFormat="1" ht="16.5" customHeight="1" thickBot="1" x14ac:dyDescent="0.25">
      <c r="B55" s="195"/>
      <c r="C55" s="235"/>
      <c r="D55" s="235"/>
      <c r="E55" s="236"/>
      <c r="F55" s="194"/>
      <c r="G55" s="237"/>
      <c r="H55" s="238"/>
      <c r="I55" s="238"/>
      <c r="J55" s="239"/>
      <c r="K55" s="194"/>
      <c r="L55" s="237"/>
      <c r="M55" s="238"/>
      <c r="N55" s="238"/>
      <c r="O55" s="239"/>
      <c r="P55" s="194"/>
      <c r="T55" s="203"/>
      <c r="U55" s="203"/>
      <c r="Y55" s="203"/>
      <c r="Z55" s="203"/>
      <c r="AA55" s="195"/>
      <c r="AB55" s="296"/>
      <c r="AC55" s="296"/>
      <c r="AD55" s="295"/>
    </row>
    <row r="56" spans="2:30" s="252" customFormat="1" ht="16.5" customHeight="1" thickBot="1" x14ac:dyDescent="0.3">
      <c r="B56" s="244" t="s">
        <v>251</v>
      </c>
      <c r="C56" s="312" t="s">
        <v>971</v>
      </c>
      <c r="D56" s="312" t="s">
        <v>972</v>
      </c>
      <c r="E56" s="247">
        <v>38.93</v>
      </c>
      <c r="F56" s="248"/>
      <c r="G56" s="244" t="s">
        <v>100</v>
      </c>
      <c r="H56" s="312" t="s">
        <v>973</v>
      </c>
      <c r="I56" s="312" t="s">
        <v>974</v>
      </c>
      <c r="J56" s="247">
        <v>38.700000000000003</v>
      </c>
      <c r="K56" s="248"/>
      <c r="L56" s="244" t="s">
        <v>222</v>
      </c>
      <c r="M56" s="312" t="s">
        <v>975</v>
      </c>
      <c r="N56" s="312" t="s">
        <v>976</v>
      </c>
      <c r="O56" s="247">
        <v>37.81</v>
      </c>
      <c r="P56" s="248"/>
      <c r="Q56" s="249" t="s">
        <v>100</v>
      </c>
      <c r="R56" s="313" t="s">
        <v>977</v>
      </c>
      <c r="S56" s="313" t="s">
        <v>978</v>
      </c>
      <c r="T56" s="251">
        <v>34.880000000000003</v>
      </c>
      <c r="V56" s="249" t="s">
        <v>222</v>
      </c>
      <c r="W56" s="313" t="s">
        <v>979</v>
      </c>
      <c r="X56" s="313" t="s">
        <v>980</v>
      </c>
      <c r="Y56" s="251">
        <v>34.979999999999997</v>
      </c>
      <c r="AA56" s="244" t="s">
        <v>251</v>
      </c>
      <c r="AB56" s="312" t="s">
        <v>981</v>
      </c>
      <c r="AC56" s="312" t="s">
        <v>982</v>
      </c>
      <c r="AD56" s="247">
        <v>38.299999999999997</v>
      </c>
    </row>
    <row r="57" spans="2:30" s="314" customFormat="1" ht="16.5" customHeight="1" thickBot="1" x14ac:dyDescent="0.3">
      <c r="B57" s="254"/>
      <c r="C57" s="254"/>
      <c r="D57" s="254"/>
      <c r="E57" s="254"/>
      <c r="F57" s="248"/>
      <c r="G57" s="254"/>
      <c r="H57" s="254"/>
      <c r="I57" s="254"/>
      <c r="J57" s="254"/>
      <c r="K57" s="248"/>
      <c r="L57" s="254"/>
      <c r="M57" s="254"/>
      <c r="N57" s="254"/>
      <c r="O57" s="254"/>
      <c r="P57" s="248"/>
      <c r="AA57" s="254"/>
      <c r="AB57" s="254"/>
      <c r="AC57" s="254"/>
      <c r="AD57" s="254"/>
    </row>
    <row r="58" spans="2:30" s="314" customFormat="1" ht="16.5" customHeight="1" thickBot="1" x14ac:dyDescent="0.3">
      <c r="B58" s="315" t="s">
        <v>983</v>
      </c>
      <c r="C58" s="254"/>
      <c r="D58" s="254"/>
      <c r="E58" s="254"/>
      <c r="F58" s="248"/>
      <c r="G58" s="315" t="s">
        <v>983</v>
      </c>
      <c r="H58" s="254"/>
      <c r="I58" s="254"/>
      <c r="J58" s="254"/>
      <c r="K58" s="248"/>
      <c r="L58" s="315" t="s">
        <v>983</v>
      </c>
      <c r="M58" s="254"/>
      <c r="N58" s="254"/>
      <c r="O58" s="254"/>
      <c r="P58" s="248"/>
      <c r="Q58" s="315" t="s">
        <v>983</v>
      </c>
      <c r="V58" s="315" t="s">
        <v>983</v>
      </c>
      <c r="AA58" s="315" t="s">
        <v>983</v>
      </c>
      <c r="AB58" s="254"/>
      <c r="AC58" s="254"/>
      <c r="AD58" s="254"/>
    </row>
    <row r="59" spans="2:30" s="314" customFormat="1" ht="16.5" customHeight="1" thickBot="1" x14ac:dyDescent="0.3">
      <c r="B59" s="316" t="s">
        <v>984</v>
      </c>
      <c r="C59" s="317" t="s">
        <v>985</v>
      </c>
      <c r="D59" s="317" t="s">
        <v>986</v>
      </c>
      <c r="E59" s="318">
        <v>40.229999999999997</v>
      </c>
      <c r="F59" s="248"/>
      <c r="G59" s="316" t="s">
        <v>987</v>
      </c>
      <c r="H59" s="317" t="s">
        <v>988</v>
      </c>
      <c r="I59" s="317" t="s">
        <v>989</v>
      </c>
      <c r="J59" s="318">
        <v>39.19</v>
      </c>
      <c r="K59" s="248"/>
      <c r="L59" s="316" t="s">
        <v>990</v>
      </c>
      <c r="M59" s="317" t="s">
        <v>991</v>
      </c>
      <c r="N59" s="317" t="s">
        <v>992</v>
      </c>
      <c r="O59" s="318">
        <v>37.76</v>
      </c>
      <c r="P59" s="248"/>
      <c r="Q59" s="319" t="s">
        <v>993</v>
      </c>
      <c r="R59" s="320" t="s">
        <v>994</v>
      </c>
      <c r="S59" s="320" t="s">
        <v>995</v>
      </c>
      <c r="T59" s="321">
        <v>35.42</v>
      </c>
      <c r="V59" s="319" t="s">
        <v>996</v>
      </c>
      <c r="W59" s="320" t="s">
        <v>997</v>
      </c>
      <c r="X59" s="320" t="s">
        <v>998</v>
      </c>
      <c r="Y59" s="321">
        <v>35.43</v>
      </c>
      <c r="AA59" s="316" t="s">
        <v>999</v>
      </c>
      <c r="AB59" s="317" t="s">
        <v>1000</v>
      </c>
      <c r="AC59" s="317" t="s">
        <v>1001</v>
      </c>
      <c r="AD59" s="318">
        <v>38.79</v>
      </c>
    </row>
    <row r="60" spans="2:30" ht="15.75" thickBot="1" x14ac:dyDescent="0.3">
      <c r="B60" s="289"/>
      <c r="C60" s="233"/>
      <c r="D60" s="233"/>
      <c r="E60" s="234"/>
      <c r="F60" s="289"/>
      <c r="G60" s="289"/>
      <c r="H60" s="233"/>
      <c r="I60" s="233"/>
      <c r="J60" s="234"/>
      <c r="K60" s="289"/>
      <c r="L60" s="289"/>
      <c r="M60" s="233"/>
      <c r="N60" s="233"/>
      <c r="O60" s="234"/>
      <c r="P60" s="289"/>
    </row>
    <row r="61" spans="2:30" ht="15.75" thickBot="1" x14ac:dyDescent="0.3">
      <c r="B61" s="322"/>
      <c r="C61" s="238"/>
      <c r="D61" s="238"/>
      <c r="E61" s="239"/>
      <c r="F61" s="289"/>
      <c r="G61" s="323"/>
      <c r="H61" s="238"/>
      <c r="I61" s="238"/>
      <c r="J61" s="239"/>
      <c r="K61" s="289"/>
      <c r="L61" s="323"/>
      <c r="M61" s="238"/>
      <c r="N61" s="238"/>
      <c r="O61" s="239"/>
      <c r="P61" s="289"/>
    </row>
    <row r="62" spans="2:30" ht="15.75" thickBot="1" x14ac:dyDescent="0.3">
      <c r="B62" s="323"/>
      <c r="C62" s="238"/>
      <c r="D62" s="238"/>
      <c r="E62" s="239"/>
      <c r="F62" s="289"/>
      <c r="G62" s="323"/>
      <c r="H62" s="238"/>
      <c r="I62" s="238"/>
      <c r="J62" s="239"/>
      <c r="K62" s="289"/>
      <c r="L62" s="323"/>
      <c r="M62" s="238"/>
      <c r="N62" s="238"/>
      <c r="O62" s="239"/>
      <c r="P62" s="289"/>
    </row>
    <row r="63" spans="2:30" ht="15.75" thickBot="1" x14ac:dyDescent="0.3">
      <c r="B63" s="323"/>
      <c r="C63" s="238"/>
      <c r="D63" s="238"/>
      <c r="E63" s="239"/>
      <c r="F63" s="289"/>
      <c r="G63" s="323"/>
      <c r="H63" s="238"/>
      <c r="I63" s="238"/>
      <c r="J63" s="239"/>
      <c r="K63" s="289"/>
      <c r="L63" s="323"/>
      <c r="M63" s="238"/>
      <c r="N63" s="238"/>
      <c r="O63" s="239"/>
      <c r="P63" s="289"/>
    </row>
    <row r="64" spans="2:30" ht="15.75" thickBot="1" x14ac:dyDescent="0.3">
      <c r="B64" s="323"/>
      <c r="C64" s="238"/>
      <c r="D64" s="238"/>
      <c r="E64" s="239"/>
      <c r="F64" s="289"/>
      <c r="G64" s="323"/>
      <c r="H64" s="238"/>
      <c r="I64" s="238"/>
      <c r="J64" s="239"/>
      <c r="K64" s="289"/>
      <c r="L64" s="323"/>
      <c r="M64" s="238"/>
      <c r="N64" s="238"/>
      <c r="O64" s="239"/>
      <c r="P64" s="289"/>
    </row>
    <row r="65" spans="2:16" ht="15.75" thickBot="1" x14ac:dyDescent="0.3">
      <c r="B65" s="323"/>
      <c r="C65" s="238"/>
      <c r="D65" s="238"/>
      <c r="E65" s="239"/>
      <c r="F65" s="289"/>
      <c r="G65" s="323"/>
      <c r="H65" s="238"/>
      <c r="I65" s="238"/>
      <c r="J65" s="239"/>
      <c r="K65" s="289"/>
      <c r="L65" s="323"/>
      <c r="M65" s="238"/>
      <c r="N65" s="238"/>
      <c r="O65" s="239"/>
      <c r="P65" s="289"/>
    </row>
    <row r="66" spans="2:16" ht="15.75" thickBot="1" x14ac:dyDescent="0.3">
      <c r="B66" s="323"/>
      <c r="C66" s="238"/>
      <c r="D66" s="238"/>
      <c r="E66" s="239"/>
      <c r="F66" s="289"/>
      <c r="G66" s="323"/>
      <c r="H66" s="238"/>
      <c r="I66" s="238"/>
      <c r="J66" s="239"/>
      <c r="K66" s="289"/>
      <c r="L66" s="323"/>
      <c r="M66" s="238"/>
      <c r="N66" s="238"/>
      <c r="O66" s="239"/>
      <c r="P66" s="289"/>
    </row>
    <row r="67" spans="2:16" ht="15.75" thickBot="1" x14ac:dyDescent="0.3">
      <c r="B67" s="323"/>
      <c r="C67" s="238"/>
      <c r="D67" s="238"/>
      <c r="E67" s="239"/>
      <c r="F67" s="289"/>
      <c r="G67" s="323"/>
      <c r="H67" s="238"/>
      <c r="I67" s="238"/>
      <c r="J67" s="239"/>
      <c r="K67" s="289"/>
      <c r="L67" s="323"/>
      <c r="M67" s="238"/>
      <c r="N67" s="238"/>
      <c r="O67" s="239"/>
      <c r="P67" s="289"/>
    </row>
    <row r="68" spans="2:16" ht="15.75" thickBot="1" x14ac:dyDescent="0.3">
      <c r="B68" s="323"/>
      <c r="C68" s="238"/>
      <c r="D68" s="238"/>
      <c r="E68" s="239"/>
      <c r="F68" s="289"/>
      <c r="G68" s="323"/>
      <c r="H68" s="238"/>
      <c r="I68" s="238"/>
      <c r="J68" s="239"/>
      <c r="K68" s="289"/>
      <c r="L68" s="323"/>
      <c r="M68" s="238"/>
      <c r="N68" s="238"/>
      <c r="O68" s="239"/>
      <c r="P68" s="289"/>
    </row>
    <row r="69" spans="2:16" ht="15.75" thickBot="1" x14ac:dyDescent="0.3">
      <c r="B69" s="323"/>
      <c r="C69" s="238"/>
      <c r="D69" s="238"/>
      <c r="E69" s="239"/>
      <c r="F69" s="289"/>
      <c r="G69" s="323"/>
      <c r="H69" s="238"/>
      <c r="I69" s="238"/>
      <c r="J69" s="239"/>
      <c r="K69" s="289"/>
      <c r="L69" s="323"/>
      <c r="M69" s="238"/>
      <c r="N69" s="238"/>
      <c r="O69" s="239"/>
      <c r="P69" s="289"/>
    </row>
    <row r="70" spans="2:16" ht="15.75" thickBot="1" x14ac:dyDescent="0.3">
      <c r="B70" s="323"/>
      <c r="C70" s="238"/>
      <c r="D70" s="238"/>
      <c r="E70" s="239"/>
      <c r="F70" s="289"/>
      <c r="G70" s="323"/>
      <c r="H70" s="238"/>
      <c r="I70" s="238"/>
      <c r="J70" s="239"/>
      <c r="K70" s="289"/>
      <c r="L70" s="323"/>
      <c r="M70" s="238"/>
      <c r="N70" s="238"/>
      <c r="O70" s="239"/>
      <c r="P70" s="289"/>
    </row>
    <row r="71" spans="2:16" ht="15.75" thickBot="1" x14ac:dyDescent="0.3">
      <c r="B71" s="323"/>
      <c r="C71" s="238"/>
      <c r="D71" s="238"/>
      <c r="E71" s="239"/>
      <c r="F71" s="289"/>
      <c r="G71" s="323"/>
      <c r="H71" s="238"/>
      <c r="I71" s="238"/>
      <c r="J71" s="239"/>
      <c r="K71" s="289"/>
      <c r="L71" s="323"/>
      <c r="M71" s="238"/>
      <c r="N71" s="238"/>
      <c r="O71" s="239"/>
      <c r="P71" s="289"/>
    </row>
    <row r="72" spans="2:16" ht="15.75" thickBot="1" x14ac:dyDescent="0.3">
      <c r="B72" s="323"/>
      <c r="C72" s="238"/>
      <c r="D72" s="238"/>
      <c r="E72" s="239"/>
      <c r="F72" s="289"/>
      <c r="G72" s="323"/>
      <c r="H72" s="238"/>
      <c r="I72" s="238"/>
      <c r="J72" s="239"/>
      <c r="K72" s="289"/>
      <c r="L72" s="323"/>
      <c r="M72" s="238"/>
      <c r="N72" s="238"/>
      <c r="O72" s="239"/>
      <c r="P72" s="289"/>
    </row>
    <row r="73" spans="2:16" ht="15.75" thickBot="1" x14ac:dyDescent="0.3">
      <c r="B73" s="323"/>
      <c r="C73" s="238"/>
      <c r="D73" s="238"/>
      <c r="E73" s="239"/>
      <c r="F73" s="289"/>
      <c r="G73" s="323"/>
      <c r="H73" s="238"/>
      <c r="I73" s="238"/>
      <c r="J73" s="239"/>
      <c r="K73" s="289"/>
      <c r="L73" s="323"/>
      <c r="M73" s="238"/>
      <c r="N73" s="238"/>
      <c r="O73" s="239"/>
      <c r="P73" s="289"/>
    </row>
    <row r="74" spans="2:16" ht="15.75" thickBot="1" x14ac:dyDescent="0.3">
      <c r="B74" s="323"/>
      <c r="C74" s="238"/>
      <c r="D74" s="238"/>
      <c r="E74" s="239"/>
      <c r="F74" s="289"/>
      <c r="G74" s="323"/>
      <c r="H74" s="238"/>
      <c r="I74" s="238"/>
      <c r="J74" s="239"/>
      <c r="K74" s="289"/>
      <c r="L74" s="323"/>
      <c r="M74" s="238"/>
      <c r="N74" s="238"/>
      <c r="O74" s="239"/>
      <c r="P74" s="289"/>
    </row>
    <row r="75" spans="2:16" ht="15.75" thickBot="1" x14ac:dyDescent="0.3">
      <c r="B75" s="323"/>
      <c r="C75" s="238"/>
      <c r="D75" s="238"/>
      <c r="E75" s="239"/>
      <c r="F75" s="289"/>
      <c r="G75" s="323"/>
      <c r="H75" s="238"/>
      <c r="I75" s="238"/>
      <c r="J75" s="239"/>
      <c r="K75" s="289"/>
      <c r="L75" s="323"/>
      <c r="M75" s="238"/>
      <c r="N75" s="238"/>
      <c r="O75" s="239"/>
      <c r="P75" s="289"/>
    </row>
    <row r="76" spans="2:16" ht="15.75" thickBot="1" x14ac:dyDescent="0.3">
      <c r="B76" s="323"/>
      <c r="C76" s="238"/>
      <c r="D76" s="238"/>
      <c r="E76" s="239"/>
      <c r="F76" s="289"/>
      <c r="G76" s="323"/>
      <c r="H76" s="238"/>
      <c r="I76" s="238"/>
      <c r="J76" s="239"/>
      <c r="K76" s="289"/>
      <c r="L76" s="323"/>
      <c r="M76" s="238"/>
      <c r="N76" s="238"/>
      <c r="O76" s="239"/>
      <c r="P76" s="289"/>
    </row>
    <row r="77" spans="2:16" ht="15.75" thickBot="1" x14ac:dyDescent="0.3">
      <c r="B77" s="323"/>
      <c r="C77" s="238"/>
      <c r="D77" s="238"/>
      <c r="E77" s="239"/>
      <c r="F77" s="289"/>
      <c r="G77" s="323"/>
      <c r="H77" s="238"/>
      <c r="I77" s="238"/>
      <c r="J77" s="239"/>
      <c r="K77" s="289"/>
      <c r="L77" s="323"/>
      <c r="M77" s="238"/>
      <c r="N77" s="238"/>
      <c r="O77" s="239"/>
      <c r="P77" s="289"/>
    </row>
    <row r="78" spans="2:16" ht="15.75" thickBot="1" x14ac:dyDescent="0.3">
      <c r="B78" s="323"/>
      <c r="C78" s="238"/>
      <c r="D78" s="238"/>
      <c r="E78" s="239"/>
      <c r="F78" s="289"/>
      <c r="G78" s="323"/>
      <c r="H78" s="238"/>
      <c r="I78" s="238"/>
      <c r="J78" s="239"/>
      <c r="K78" s="289"/>
      <c r="L78" s="323"/>
      <c r="M78" s="238"/>
      <c r="N78" s="238"/>
      <c r="O78" s="239"/>
      <c r="P78" s="289"/>
    </row>
    <row r="79" spans="2:16" ht="15.75" thickBot="1" x14ac:dyDescent="0.3">
      <c r="B79" s="323"/>
      <c r="C79" s="238"/>
      <c r="D79" s="238"/>
      <c r="E79" s="239"/>
      <c r="F79" s="289"/>
      <c r="G79" s="323"/>
      <c r="H79" s="238"/>
      <c r="I79" s="238"/>
      <c r="J79" s="239"/>
      <c r="K79" s="289"/>
      <c r="L79" s="323"/>
      <c r="M79" s="238"/>
      <c r="N79" s="238"/>
      <c r="O79" s="239"/>
      <c r="P79" s="289"/>
    </row>
    <row r="80" spans="2:16" ht="15.75" thickBot="1" x14ac:dyDescent="0.3">
      <c r="B80" s="323"/>
      <c r="C80" s="238"/>
      <c r="D80" s="238"/>
      <c r="E80" s="239"/>
      <c r="F80" s="289"/>
      <c r="G80" s="323"/>
      <c r="H80" s="238"/>
      <c r="I80" s="238"/>
      <c r="J80" s="239"/>
      <c r="K80" s="289"/>
      <c r="L80" s="323"/>
      <c r="M80" s="238"/>
      <c r="N80" s="238"/>
      <c r="O80" s="239"/>
      <c r="P80" s="289"/>
    </row>
    <row r="81" spans="2:30" ht="15.75" thickBot="1" x14ac:dyDescent="0.3">
      <c r="B81" s="323"/>
      <c r="C81" s="238"/>
      <c r="D81" s="238"/>
      <c r="E81" s="239"/>
      <c r="F81" s="289"/>
      <c r="G81" s="323"/>
      <c r="H81" s="238"/>
      <c r="I81" s="238"/>
      <c r="J81" s="239"/>
      <c r="K81" s="289"/>
      <c r="L81" s="323"/>
      <c r="M81" s="238"/>
      <c r="N81" s="238"/>
      <c r="O81" s="239"/>
      <c r="P81" s="289"/>
    </row>
    <row r="82" spans="2:30" ht="15.75" thickBot="1" x14ac:dyDescent="0.3">
      <c r="B82" s="323"/>
      <c r="C82" s="238"/>
      <c r="D82" s="238"/>
      <c r="E82" s="239"/>
      <c r="F82" s="289"/>
      <c r="G82" s="323"/>
      <c r="H82" s="238"/>
      <c r="I82" s="238"/>
      <c r="J82" s="239"/>
      <c r="K82" s="289"/>
      <c r="L82" s="323"/>
      <c r="M82" s="238"/>
      <c r="N82" s="238"/>
      <c r="O82" s="239"/>
      <c r="P82" s="289"/>
    </row>
    <row r="83" spans="2:30" ht="15.75" thickBot="1" x14ac:dyDescent="0.3">
      <c r="B83" s="323"/>
      <c r="C83" s="238"/>
      <c r="D83" s="238"/>
      <c r="E83" s="239"/>
      <c r="F83" s="289"/>
      <c r="G83" s="323"/>
      <c r="H83" s="238"/>
      <c r="I83" s="238"/>
      <c r="J83" s="239"/>
      <c r="K83" s="289"/>
      <c r="L83" s="323"/>
      <c r="M83" s="238"/>
      <c r="N83" s="238"/>
      <c r="O83" s="239"/>
      <c r="P83" s="289"/>
    </row>
    <row r="84" spans="2:30" ht="15.75" thickBot="1" x14ac:dyDescent="0.3">
      <c r="B84" s="323"/>
      <c r="C84" s="238"/>
      <c r="D84" s="238"/>
      <c r="E84" s="239"/>
      <c r="F84" s="289"/>
      <c r="G84" s="323"/>
      <c r="H84" s="238"/>
      <c r="I84" s="238"/>
      <c r="J84" s="239"/>
      <c r="K84" s="289"/>
      <c r="L84" s="323"/>
      <c r="M84" s="238"/>
      <c r="N84" s="238"/>
      <c r="O84" s="239"/>
      <c r="P84" s="289"/>
    </row>
    <row r="85" spans="2:30" ht="15.75" thickBot="1" x14ac:dyDescent="0.3">
      <c r="B85" s="323"/>
      <c r="C85" s="238"/>
      <c r="D85" s="238"/>
      <c r="E85" s="239"/>
      <c r="F85" s="289"/>
      <c r="G85" s="323"/>
      <c r="H85" s="238"/>
      <c r="I85" s="238"/>
      <c r="J85" s="239"/>
      <c r="K85" s="289"/>
      <c r="L85" s="323"/>
      <c r="M85" s="238"/>
      <c r="N85" s="238"/>
      <c r="O85" s="239"/>
      <c r="P85" s="289"/>
    </row>
    <row r="86" spans="2:30" ht="15.75" thickBot="1" x14ac:dyDescent="0.3">
      <c r="B86" s="323"/>
      <c r="C86" s="238"/>
      <c r="D86" s="238"/>
      <c r="E86" s="239"/>
      <c r="F86" s="289"/>
      <c r="G86" s="323"/>
      <c r="H86" s="238"/>
      <c r="I86" s="238"/>
      <c r="J86" s="239"/>
      <c r="K86" s="289"/>
      <c r="L86" s="323"/>
      <c r="M86" s="238"/>
      <c r="N86" s="238"/>
      <c r="O86" s="239"/>
      <c r="P86" s="289"/>
    </row>
    <row r="87" spans="2:30" ht="15.75" thickBot="1" x14ac:dyDescent="0.3">
      <c r="B87" s="323"/>
      <c r="C87" s="238"/>
      <c r="D87" s="238"/>
      <c r="E87" s="239"/>
      <c r="F87" s="289"/>
      <c r="G87" s="323"/>
      <c r="H87" s="238"/>
      <c r="I87" s="238"/>
      <c r="J87" s="239"/>
      <c r="K87" s="289"/>
      <c r="L87" s="323"/>
      <c r="M87" s="238"/>
      <c r="N87" s="238"/>
      <c r="O87" s="239"/>
      <c r="P87" s="289"/>
    </row>
    <row r="88" spans="2:30" ht="15.75" thickBot="1" x14ac:dyDescent="0.3">
      <c r="F88" s="289"/>
      <c r="K88" s="289"/>
      <c r="P88" s="289"/>
    </row>
    <row r="89" spans="2:30" ht="15.75" thickBot="1" x14ac:dyDescent="0.3">
      <c r="B89" s="324"/>
      <c r="C89" s="325"/>
      <c r="F89" s="4"/>
      <c r="H89" s="289"/>
      <c r="K89" s="4"/>
      <c r="P89" s="4"/>
    </row>
    <row r="90" spans="2:30" ht="15.75" thickBot="1" x14ac:dyDescent="0.3">
      <c r="B90" s="324"/>
      <c r="C90" s="325"/>
      <c r="F90" s="4"/>
      <c r="H90" s="289"/>
      <c r="K90" s="4"/>
      <c r="P90" s="4"/>
    </row>
    <row r="91" spans="2:30" s="180" customFormat="1" ht="15.75" thickBot="1" x14ac:dyDescent="0.3">
      <c r="B91" t="s">
        <v>1002</v>
      </c>
      <c r="C91" s="233"/>
      <c r="D91" s="233"/>
      <c r="E91" s="234"/>
      <c r="F91" s="289"/>
      <c r="G91" s="289"/>
      <c r="H91" s="233"/>
      <c r="I91" s="233"/>
      <c r="J91" s="234"/>
      <c r="K91" s="289"/>
      <c r="L91" s="289"/>
      <c r="M91" s="233"/>
      <c r="N91" s="233"/>
      <c r="O91" s="234"/>
      <c r="P91" s="289"/>
      <c r="T91" s="186"/>
      <c r="U91" s="186"/>
      <c r="Y91" s="186"/>
      <c r="Z91" s="186"/>
      <c r="AD91" s="186"/>
    </row>
    <row r="92" spans="2:30" ht="15.75" thickBot="1" x14ac:dyDescent="0.3">
      <c r="B92" s="324"/>
      <c r="C92" s="326"/>
      <c r="F92" s="4"/>
      <c r="H92" s="289"/>
      <c r="K92" s="4"/>
      <c r="P92" s="4"/>
    </row>
    <row r="93" spans="2:30" ht="15.75" thickBot="1" x14ac:dyDescent="0.3">
      <c r="B93" s="327"/>
      <c r="F93" s="4"/>
      <c r="H93" s="289"/>
      <c r="K93" s="4"/>
      <c r="P93" s="4"/>
    </row>
    <row r="94" spans="2:30" ht="15.75" thickBot="1" x14ac:dyDescent="0.3">
      <c r="F94" s="4"/>
      <c r="H94" s="289"/>
      <c r="K94" s="4"/>
      <c r="P94" s="4"/>
    </row>
    <row r="95" spans="2:30" ht="15.75" thickBot="1" x14ac:dyDescent="0.3">
      <c r="F95" s="4"/>
      <c r="H95" s="289"/>
      <c r="K95" s="4"/>
      <c r="P95" s="4"/>
    </row>
    <row r="96" spans="2:30" ht="15.75" thickBot="1" x14ac:dyDescent="0.3">
      <c r="F96" s="289"/>
      <c r="K96" s="289"/>
      <c r="P96" s="289"/>
    </row>
    <row r="97" spans="6:16" ht="15.75" thickBot="1" x14ac:dyDescent="0.3">
      <c r="F97" s="289"/>
      <c r="K97" s="289"/>
      <c r="P97" s="289"/>
    </row>
    <row r="98" spans="6:16" ht="15.75" thickBot="1" x14ac:dyDescent="0.3">
      <c r="F98" s="289"/>
      <c r="K98" s="289"/>
      <c r="P98" s="289"/>
    </row>
    <row r="99" spans="6:16" ht="15.75" thickBot="1" x14ac:dyDescent="0.3">
      <c r="F99" s="289"/>
      <c r="K99" s="289"/>
      <c r="P99" s="289"/>
    </row>
    <row r="100" spans="6:16" ht="15.75" thickBot="1" x14ac:dyDescent="0.3">
      <c r="F100" s="289"/>
      <c r="K100" s="289"/>
      <c r="P100" s="289"/>
    </row>
    <row r="101" spans="6:16" ht="15.75" thickBot="1" x14ac:dyDescent="0.3">
      <c r="F101" s="289"/>
      <c r="K101" s="289"/>
      <c r="P101" s="289"/>
    </row>
    <row r="102" spans="6:16" ht="15.75" thickBot="1" x14ac:dyDescent="0.3">
      <c r="F102" s="289"/>
      <c r="K102" s="289"/>
      <c r="P102" s="289"/>
    </row>
    <row r="103" spans="6:16" ht="15.75" thickBot="1" x14ac:dyDescent="0.3">
      <c r="F103" s="289"/>
      <c r="K103" s="289"/>
      <c r="P103" s="289"/>
    </row>
    <row r="104" spans="6:16" ht="15.75" thickBot="1" x14ac:dyDescent="0.3">
      <c r="F104" s="289"/>
      <c r="K104" s="289"/>
      <c r="P104" s="289"/>
    </row>
    <row r="105" spans="6:16" ht="15.75" thickBot="1" x14ac:dyDescent="0.3">
      <c r="F105" s="289"/>
      <c r="K105" s="289"/>
      <c r="P105" s="289"/>
    </row>
    <row r="106" spans="6:16" ht="15.75" thickBot="1" x14ac:dyDescent="0.3">
      <c r="F106" s="289"/>
      <c r="K106" s="289"/>
      <c r="P106" s="289"/>
    </row>
    <row r="107" spans="6:16" ht="15.75" thickBot="1" x14ac:dyDescent="0.3">
      <c r="P107" s="289"/>
    </row>
    <row r="108" spans="6:16" ht="15.75" thickBot="1" x14ac:dyDescent="0.3">
      <c r="P108" s="289"/>
    </row>
    <row r="109" spans="6:16" ht="15.75" thickBot="1" x14ac:dyDescent="0.3">
      <c r="P109" s="289"/>
    </row>
    <row r="110" spans="6:16" ht="15.75" thickBot="1" x14ac:dyDescent="0.3">
      <c r="P110" s="289"/>
    </row>
    <row r="111" spans="6:16" ht="15.75" thickBot="1" x14ac:dyDescent="0.3">
      <c r="P111" s="289"/>
    </row>
    <row r="112" spans="6:16" ht="15.75" thickBot="1" x14ac:dyDescent="0.3">
      <c r="P112" s="289"/>
    </row>
    <row r="113" spans="16:16" ht="15.75" thickBot="1" x14ac:dyDescent="0.3">
      <c r="P113" s="289"/>
    </row>
  </sheetData>
  <mergeCells count="8">
    <mergeCell ref="O21:O22"/>
    <mergeCell ref="B1:AC1"/>
    <mergeCell ref="B3:D3"/>
    <mergeCell ref="G3:I3"/>
    <mergeCell ref="L3:N3"/>
    <mergeCell ref="Q3:S3"/>
    <mergeCell ref="V3:X3"/>
    <mergeCell ref="AA3:A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opLeftCell="C1" zoomScale="70" zoomScaleNormal="70" workbookViewId="0">
      <selection activeCell="AE19" sqref="AE19"/>
    </sheetView>
  </sheetViews>
  <sheetFormatPr baseColWidth="10" defaultRowHeight="15" x14ac:dyDescent="0.25"/>
  <cols>
    <col min="1" max="1" width="4.28515625" bestFit="1" customWidth="1"/>
    <col min="2" max="2" width="11.28515625" bestFit="1" customWidth="1"/>
    <col min="3" max="3" width="8.7109375" bestFit="1" customWidth="1"/>
    <col min="4" max="4" width="7.7109375" style="4" bestFit="1" customWidth="1"/>
    <col min="5" max="5" width="11.7109375" style="4" bestFit="1" customWidth="1"/>
    <col min="6" max="6" width="4.28515625" bestFit="1" customWidth="1"/>
    <col min="7" max="7" width="12.42578125" customWidth="1"/>
    <col min="8" max="8" width="8.7109375" bestFit="1" customWidth="1"/>
    <col min="9" max="9" width="7.7109375" bestFit="1" customWidth="1"/>
    <col min="10" max="10" width="11.7109375" bestFit="1" customWidth="1"/>
    <col min="11" max="11" width="4.28515625" bestFit="1" customWidth="1"/>
    <col min="12" max="12" width="11.28515625" bestFit="1" customWidth="1"/>
    <col min="13" max="13" width="8.7109375" bestFit="1" customWidth="1"/>
    <col min="14" max="14" width="7.7109375" bestFit="1" customWidth="1"/>
    <col min="15" max="15" width="11.7109375" bestFit="1" customWidth="1"/>
    <col min="16" max="16" width="4.28515625" bestFit="1" customWidth="1"/>
    <col min="17" max="17" width="11.28515625" bestFit="1" customWidth="1"/>
    <col min="18" max="18" width="8.7109375" bestFit="1" customWidth="1"/>
    <col min="19" max="19" width="7.7109375" bestFit="1" customWidth="1"/>
    <col min="20" max="20" width="11.7109375" bestFit="1" customWidth="1"/>
    <col min="21" max="21" width="4.28515625" bestFit="1" customWidth="1"/>
    <col min="22" max="22" width="11.28515625" bestFit="1" customWidth="1"/>
    <col min="23" max="23" width="8.7109375" bestFit="1" customWidth="1"/>
    <col min="24" max="24" width="7.7109375" bestFit="1" customWidth="1"/>
    <col min="25" max="25" width="11.7109375" bestFit="1" customWidth="1"/>
    <col min="26" max="26" width="4.28515625" bestFit="1" customWidth="1"/>
    <col min="27" max="27" width="11.28515625" bestFit="1" customWidth="1"/>
    <col min="28" max="28" width="8.7109375" bestFit="1" customWidth="1"/>
    <col min="29" max="29" width="7.7109375" bestFit="1" customWidth="1"/>
    <col min="30" max="30" width="11.7109375" bestFit="1" customWidth="1"/>
  </cols>
  <sheetData>
    <row r="1" spans="1:32" ht="18.75" x14ac:dyDescent="0.3">
      <c r="B1" s="328" t="s">
        <v>1003</v>
      </c>
      <c r="C1" s="328"/>
      <c r="D1" s="328"/>
      <c r="E1" s="328"/>
      <c r="F1" s="329"/>
      <c r="G1" s="330" t="s">
        <v>1004</v>
      </c>
      <c r="H1" s="330"/>
      <c r="I1" s="330"/>
      <c r="J1" s="330"/>
      <c r="K1" s="329"/>
      <c r="L1" s="331" t="s">
        <v>1005</v>
      </c>
      <c r="M1" s="331"/>
      <c r="N1" s="331"/>
      <c r="O1" s="331"/>
      <c r="P1" s="329"/>
      <c r="Q1" s="332" t="s">
        <v>1006</v>
      </c>
      <c r="R1" s="332"/>
      <c r="S1" s="332"/>
      <c r="T1" s="332"/>
      <c r="U1" s="329"/>
      <c r="V1" s="333" t="s">
        <v>1007</v>
      </c>
      <c r="W1" s="333"/>
      <c r="X1" s="333"/>
      <c r="Y1" s="333"/>
      <c r="Z1" s="329"/>
      <c r="AA1" s="334" t="s">
        <v>1008</v>
      </c>
      <c r="AB1" s="334"/>
      <c r="AC1" s="334"/>
      <c r="AD1" s="334"/>
      <c r="AF1" s="335">
        <v>4185</v>
      </c>
    </row>
    <row r="2" spans="1:32" ht="15.75" x14ac:dyDescent="0.25">
      <c r="B2" s="336"/>
      <c r="C2" s="336"/>
      <c r="D2" s="336"/>
      <c r="E2" s="336"/>
      <c r="F2" s="329"/>
      <c r="G2" s="336"/>
      <c r="H2" s="336"/>
      <c r="I2" s="336"/>
      <c r="J2" s="336"/>
      <c r="K2" s="329"/>
      <c r="L2" s="336"/>
      <c r="M2" s="336"/>
      <c r="N2" s="336"/>
      <c r="O2" s="336"/>
      <c r="P2" s="329"/>
      <c r="Q2" s="336"/>
      <c r="R2" s="336"/>
      <c r="S2" s="336"/>
      <c r="T2" s="336"/>
      <c r="U2" s="329"/>
      <c r="V2" s="336"/>
      <c r="W2" s="336"/>
      <c r="X2" s="336"/>
      <c r="Y2" s="336"/>
      <c r="Z2" s="329"/>
      <c r="AA2" s="336"/>
      <c r="AB2" s="336"/>
      <c r="AC2" s="336"/>
      <c r="AD2" s="336"/>
    </row>
    <row r="3" spans="1:32" ht="15.75" x14ac:dyDescent="0.25">
      <c r="A3" s="337" t="s">
        <v>382</v>
      </c>
      <c r="B3" s="337" t="s">
        <v>1009</v>
      </c>
      <c r="C3" s="337" t="s">
        <v>1010</v>
      </c>
      <c r="D3" s="337" t="s">
        <v>1011</v>
      </c>
      <c r="E3" s="337" t="s">
        <v>1012</v>
      </c>
      <c r="F3" s="337" t="s">
        <v>382</v>
      </c>
      <c r="G3" s="337" t="s">
        <v>1009</v>
      </c>
      <c r="H3" s="337" t="s">
        <v>1010</v>
      </c>
      <c r="I3" s="337" t="s">
        <v>1011</v>
      </c>
      <c r="J3" s="337" t="s">
        <v>1012</v>
      </c>
      <c r="K3" s="337" t="s">
        <v>382</v>
      </c>
      <c r="L3" s="337" t="s">
        <v>1009</v>
      </c>
      <c r="M3" s="337" t="s">
        <v>1010</v>
      </c>
      <c r="N3" s="337" t="s">
        <v>1011</v>
      </c>
      <c r="O3" s="337" t="s">
        <v>1012</v>
      </c>
      <c r="P3" s="337" t="s">
        <v>382</v>
      </c>
      <c r="Q3" s="337" t="s">
        <v>1009</v>
      </c>
      <c r="R3" s="337" t="s">
        <v>1010</v>
      </c>
      <c r="S3" s="337" t="s">
        <v>1011</v>
      </c>
      <c r="T3" s="337" t="s">
        <v>1012</v>
      </c>
      <c r="U3" s="337" t="s">
        <v>382</v>
      </c>
      <c r="V3" s="337" t="s">
        <v>1009</v>
      </c>
      <c r="W3" s="337" t="s">
        <v>1010</v>
      </c>
      <c r="X3" s="337" t="s">
        <v>1011</v>
      </c>
      <c r="Y3" s="337" t="s">
        <v>1012</v>
      </c>
      <c r="Z3" s="337" t="s">
        <v>382</v>
      </c>
      <c r="AA3" s="337" t="s">
        <v>1009</v>
      </c>
      <c r="AB3" s="337" t="s">
        <v>1010</v>
      </c>
      <c r="AC3" s="337" t="s">
        <v>1011</v>
      </c>
      <c r="AD3" s="337" t="s">
        <v>1012</v>
      </c>
    </row>
    <row r="4" spans="1:32" ht="15.75" thickBot="1" x14ac:dyDescent="0.3">
      <c r="A4" s="338">
        <v>1</v>
      </c>
      <c r="B4" s="339" t="s">
        <v>1013</v>
      </c>
      <c r="C4" s="339" t="s">
        <v>1013</v>
      </c>
      <c r="D4" s="339">
        <f t="shared" ref="D4:D14" si="0">$AF$1*60*60/(LEFT(C4,2)*60+MID(C4,4,2))/1000</f>
        <v>37.949622166246854</v>
      </c>
      <c r="E4" s="339"/>
      <c r="F4" s="338">
        <v>12</v>
      </c>
      <c r="G4" s="340" t="s">
        <v>1014</v>
      </c>
      <c r="H4" s="340" t="s">
        <v>499</v>
      </c>
      <c r="I4" s="340">
        <f t="shared" ref="I4:I14" si="1">$AF$1*60*60/(LEFT(H4,2)*60+MID(H4,4,2))/1000</f>
        <v>36.129496402877699</v>
      </c>
      <c r="J4" s="340"/>
      <c r="K4" s="338">
        <v>23</v>
      </c>
      <c r="L4" s="341" t="s">
        <v>1015</v>
      </c>
      <c r="M4" s="341" t="s">
        <v>733</v>
      </c>
      <c r="N4" s="341">
        <f t="shared" ref="N4:N15" si="2">$AF$1*60*60/(LEFT(M4,2)*60+MID(M4,4,2))/1000</f>
        <v>35.037209302325579</v>
      </c>
      <c r="O4" s="341"/>
      <c r="P4" s="338">
        <v>35</v>
      </c>
      <c r="Q4" s="342" t="s">
        <v>1016</v>
      </c>
      <c r="R4" s="342" t="s">
        <v>465</v>
      </c>
      <c r="S4" s="342">
        <f t="shared" ref="S4:S14" si="3">$AF$1*60*60/(LEFT(R4,2)*60+MID(R4,4,2))/1000</f>
        <v>34.634482758620692</v>
      </c>
      <c r="T4" s="342"/>
      <c r="U4" s="338">
        <v>46</v>
      </c>
      <c r="V4" s="343" t="s">
        <v>1017</v>
      </c>
      <c r="W4" s="343" t="s">
        <v>446</v>
      </c>
      <c r="X4" s="343">
        <f t="shared" ref="X4:X15" si="4">$AF$1*60*60/(LEFT(W4,2)*60+MID(W4,4,2))/1000</f>
        <v>37.477611940298509</v>
      </c>
      <c r="Y4" s="343"/>
      <c r="Z4" s="338">
        <v>58</v>
      </c>
      <c r="AA4" s="344" t="s">
        <v>1018</v>
      </c>
      <c r="AB4" s="344" t="s">
        <v>499</v>
      </c>
      <c r="AC4" s="344">
        <f t="shared" ref="AC4:AC13" si="5">$AF$1*60*60/(LEFT(AB4,2)*60+MID(AB4,4,2))/1000</f>
        <v>36.129496402877699</v>
      </c>
      <c r="AD4" s="344"/>
    </row>
    <row r="5" spans="1:32" ht="15.75" thickBot="1" x14ac:dyDescent="0.3">
      <c r="A5" s="338">
        <v>2</v>
      </c>
      <c r="B5" s="339" t="s">
        <v>1019</v>
      </c>
      <c r="C5" s="339" t="s">
        <v>454</v>
      </c>
      <c r="D5" s="339">
        <f t="shared" si="0"/>
        <v>38.630769230769232</v>
      </c>
      <c r="E5" s="339"/>
      <c r="F5" s="338">
        <v>13</v>
      </c>
      <c r="G5" s="340" t="s">
        <v>1020</v>
      </c>
      <c r="H5" s="340" t="s">
        <v>1021</v>
      </c>
      <c r="I5" s="340">
        <f t="shared" si="1"/>
        <v>34.009029345372461</v>
      </c>
      <c r="J5" s="340"/>
      <c r="K5" s="338">
        <v>24</v>
      </c>
      <c r="L5" s="341" t="s">
        <v>1022</v>
      </c>
      <c r="M5" s="341" t="s">
        <v>434</v>
      </c>
      <c r="N5" s="341">
        <f t="shared" si="2"/>
        <v>36.74634146341463</v>
      </c>
      <c r="O5" s="341"/>
      <c r="P5" s="338">
        <v>36</v>
      </c>
      <c r="Q5" s="342" t="s">
        <v>1023</v>
      </c>
      <c r="R5" s="342" t="s">
        <v>1024</v>
      </c>
      <c r="S5" s="342">
        <f t="shared" si="3"/>
        <v>35.449411764705879</v>
      </c>
      <c r="T5" s="342"/>
      <c r="U5" s="338">
        <v>47</v>
      </c>
      <c r="V5" s="343" t="s">
        <v>1025</v>
      </c>
      <c r="W5" s="343" t="s">
        <v>745</v>
      </c>
      <c r="X5" s="343">
        <f t="shared" si="4"/>
        <v>36.567961165048544</v>
      </c>
      <c r="Y5" s="343"/>
      <c r="Z5" s="338">
        <v>59</v>
      </c>
      <c r="AA5" s="344" t="s">
        <v>1026</v>
      </c>
      <c r="AB5" s="344" t="s">
        <v>558</v>
      </c>
      <c r="AC5" s="344">
        <f t="shared" si="5"/>
        <v>34.475972540045767</v>
      </c>
      <c r="AD5" s="344"/>
    </row>
    <row r="6" spans="1:32" ht="15.75" thickBot="1" x14ac:dyDescent="0.3">
      <c r="A6" s="338">
        <v>3</v>
      </c>
      <c r="B6" s="339" t="s">
        <v>1027</v>
      </c>
      <c r="C6" s="339" t="s">
        <v>434</v>
      </c>
      <c r="D6" s="339">
        <f t="shared" si="0"/>
        <v>36.74634146341463</v>
      </c>
      <c r="E6" s="339"/>
      <c r="F6" s="338">
        <v>14</v>
      </c>
      <c r="G6" s="340" t="s">
        <v>1028</v>
      </c>
      <c r="H6" s="340" t="s">
        <v>465</v>
      </c>
      <c r="I6" s="340">
        <f t="shared" si="1"/>
        <v>34.634482758620692</v>
      </c>
      <c r="J6" s="340"/>
      <c r="K6" s="338">
        <v>25</v>
      </c>
      <c r="L6" s="341" t="s">
        <v>1029</v>
      </c>
      <c r="M6" s="341" t="s">
        <v>434</v>
      </c>
      <c r="N6" s="341">
        <f t="shared" si="2"/>
        <v>36.74634146341463</v>
      </c>
      <c r="O6" s="341"/>
      <c r="P6" s="338">
        <v>37</v>
      </c>
      <c r="Q6" s="342" t="s">
        <v>1030</v>
      </c>
      <c r="R6" s="342" t="s">
        <v>733</v>
      </c>
      <c r="S6" s="342">
        <f t="shared" si="3"/>
        <v>35.037209302325579</v>
      </c>
      <c r="T6" s="342"/>
      <c r="U6" s="338">
        <v>48</v>
      </c>
      <c r="V6" s="343" t="s">
        <v>1031</v>
      </c>
      <c r="W6" s="343" t="s">
        <v>637</v>
      </c>
      <c r="X6" s="343">
        <f t="shared" si="4"/>
        <v>36.303614457831323</v>
      </c>
      <c r="Y6" s="343"/>
      <c r="Z6" s="338">
        <v>60</v>
      </c>
      <c r="AA6" s="344" t="s">
        <v>1032</v>
      </c>
      <c r="AB6" s="344" t="s">
        <v>671</v>
      </c>
      <c r="AC6" s="344">
        <f t="shared" si="5"/>
        <v>35.871428571428574</v>
      </c>
      <c r="AD6" s="344"/>
    </row>
    <row r="7" spans="1:32" ht="15.75" thickBot="1" x14ac:dyDescent="0.3">
      <c r="A7" s="338">
        <v>4</v>
      </c>
      <c r="B7" s="339" t="s">
        <v>1033</v>
      </c>
      <c r="C7" s="339" t="s">
        <v>1034</v>
      </c>
      <c r="D7" s="339">
        <f t="shared" si="0"/>
        <v>38.141772151898728</v>
      </c>
      <c r="E7" s="339"/>
      <c r="F7" s="338">
        <v>15</v>
      </c>
      <c r="G7" s="340" t="s">
        <v>1035</v>
      </c>
      <c r="H7" s="340" t="s">
        <v>707</v>
      </c>
      <c r="I7" s="340">
        <f t="shared" si="1"/>
        <v>34.79445727482679</v>
      </c>
      <c r="J7" s="340"/>
      <c r="K7" s="338">
        <v>26</v>
      </c>
      <c r="L7" s="341" t="s">
        <v>1036</v>
      </c>
      <c r="M7" s="341" t="s">
        <v>597</v>
      </c>
      <c r="N7" s="341">
        <f t="shared" si="2"/>
        <v>36.391304347826086</v>
      </c>
      <c r="O7" s="341"/>
      <c r="P7" s="338">
        <v>38</v>
      </c>
      <c r="Q7" s="342" t="s">
        <v>1037</v>
      </c>
      <c r="R7" s="342" t="s">
        <v>671</v>
      </c>
      <c r="S7" s="342">
        <f t="shared" si="3"/>
        <v>35.871428571428574</v>
      </c>
      <c r="T7" s="342"/>
      <c r="U7" s="338">
        <v>49</v>
      </c>
      <c r="V7" s="343" t="s">
        <v>1038</v>
      </c>
      <c r="W7" s="343" t="s">
        <v>710</v>
      </c>
      <c r="X7" s="343">
        <f t="shared" si="4"/>
        <v>35.61702127659575</v>
      </c>
      <c r="Y7" s="343"/>
      <c r="Z7" s="338">
        <v>61</v>
      </c>
      <c r="AA7" s="344" t="s">
        <v>1039</v>
      </c>
      <c r="AB7" s="344" t="s">
        <v>1040</v>
      </c>
      <c r="AC7" s="344">
        <f t="shared" si="5"/>
        <v>35.118881118881113</v>
      </c>
      <c r="AD7" s="344"/>
    </row>
    <row r="8" spans="1:32" ht="15.75" thickBot="1" x14ac:dyDescent="0.3">
      <c r="A8" s="338">
        <v>5</v>
      </c>
      <c r="B8" s="339" t="s">
        <v>1041</v>
      </c>
      <c r="C8" s="339" t="s">
        <v>411</v>
      </c>
      <c r="D8" s="339">
        <f t="shared" si="0"/>
        <v>37.854271356783919</v>
      </c>
      <c r="E8" s="339"/>
      <c r="F8" s="338">
        <v>16</v>
      </c>
      <c r="G8" s="340" t="s">
        <v>1042</v>
      </c>
      <c r="H8" s="340" t="s">
        <v>763</v>
      </c>
      <c r="I8" s="340">
        <f t="shared" si="1"/>
        <v>34.555045871559635</v>
      </c>
      <c r="J8" s="340"/>
      <c r="K8" s="338">
        <v>27</v>
      </c>
      <c r="L8" s="341" t="s">
        <v>1043</v>
      </c>
      <c r="M8" s="341" t="s">
        <v>496</v>
      </c>
      <c r="N8" s="341">
        <f t="shared" si="2"/>
        <v>36.926470588235297</v>
      </c>
      <c r="O8" s="341"/>
      <c r="P8" s="338">
        <v>39</v>
      </c>
      <c r="Q8" s="342" t="s">
        <v>1044</v>
      </c>
      <c r="R8" s="342" t="s">
        <v>499</v>
      </c>
      <c r="S8" s="342">
        <f t="shared" si="3"/>
        <v>36.129496402877699</v>
      </c>
      <c r="T8" s="342"/>
      <c r="U8" s="338">
        <v>50</v>
      </c>
      <c r="V8" s="343" t="s">
        <v>1045</v>
      </c>
      <c r="W8" s="343" t="s">
        <v>434</v>
      </c>
      <c r="X8" s="343">
        <f t="shared" si="4"/>
        <v>36.74634146341463</v>
      </c>
      <c r="Y8" s="343"/>
      <c r="Z8" s="338">
        <v>62</v>
      </c>
      <c r="AA8" s="344" t="s">
        <v>1046</v>
      </c>
      <c r="AB8" s="344" t="s">
        <v>1047</v>
      </c>
      <c r="AC8" s="344">
        <f t="shared" si="5"/>
        <v>34.31890660592255</v>
      </c>
      <c r="AD8" s="344"/>
    </row>
    <row r="9" spans="1:32" ht="15.75" thickBot="1" x14ac:dyDescent="0.3">
      <c r="A9" s="338">
        <v>6</v>
      </c>
      <c r="B9" s="339" t="s">
        <v>1048</v>
      </c>
      <c r="C9" s="339" t="s">
        <v>736</v>
      </c>
      <c r="D9" s="339">
        <f t="shared" si="0"/>
        <v>37.664999999999999</v>
      </c>
      <c r="E9" s="339"/>
      <c r="F9" s="338">
        <v>17</v>
      </c>
      <c r="G9" s="340" t="s">
        <v>1049</v>
      </c>
      <c r="H9" s="340" t="s">
        <v>919</v>
      </c>
      <c r="I9" s="340">
        <f t="shared" si="1"/>
        <v>34.955916473317863</v>
      </c>
      <c r="J9" s="340"/>
      <c r="K9" s="338">
        <v>28</v>
      </c>
      <c r="L9" s="341" t="s">
        <v>1050</v>
      </c>
      <c r="M9" s="341" t="s">
        <v>434</v>
      </c>
      <c r="N9" s="341">
        <f t="shared" si="2"/>
        <v>36.74634146341463</v>
      </c>
      <c r="O9" s="341"/>
      <c r="P9" s="338">
        <v>40</v>
      </c>
      <c r="Q9" s="342" t="s">
        <v>1051</v>
      </c>
      <c r="R9" s="342" t="s">
        <v>919</v>
      </c>
      <c r="S9" s="342">
        <f t="shared" si="3"/>
        <v>34.955916473317863</v>
      </c>
      <c r="T9" s="342"/>
      <c r="U9" s="338">
        <v>51</v>
      </c>
      <c r="V9" s="343" t="s">
        <v>1052</v>
      </c>
      <c r="W9" s="343" t="s">
        <v>474</v>
      </c>
      <c r="X9" s="343">
        <f t="shared" si="4"/>
        <v>38.045454545454547</v>
      </c>
      <c r="Y9" s="343"/>
      <c r="Z9" s="338">
        <v>63</v>
      </c>
      <c r="AA9" s="344" t="s">
        <v>1053</v>
      </c>
      <c r="AB9" s="344" t="s">
        <v>807</v>
      </c>
      <c r="AC9" s="344">
        <f t="shared" si="5"/>
        <v>36.479418886198545</v>
      </c>
      <c r="AD9" s="344"/>
    </row>
    <row r="10" spans="1:32" ht="15.75" thickBot="1" x14ac:dyDescent="0.3">
      <c r="A10" s="338">
        <v>7</v>
      </c>
      <c r="B10" s="339" t="s">
        <v>1054</v>
      </c>
      <c r="C10" s="339" t="s">
        <v>594</v>
      </c>
      <c r="D10" s="339">
        <f t="shared" si="0"/>
        <v>36.656934306569347</v>
      </c>
      <c r="E10" s="339"/>
      <c r="F10" s="338">
        <v>18</v>
      </c>
      <c r="G10" s="340" t="s">
        <v>1055</v>
      </c>
      <c r="H10" s="340" t="s">
        <v>1056</v>
      </c>
      <c r="I10" s="340">
        <f t="shared" si="1"/>
        <v>33.780269058295964</v>
      </c>
      <c r="J10" s="340"/>
      <c r="K10" s="338">
        <v>29</v>
      </c>
      <c r="L10" s="341" t="s">
        <v>1057</v>
      </c>
      <c r="M10" s="341" t="s">
        <v>1024</v>
      </c>
      <c r="N10" s="341">
        <f t="shared" si="2"/>
        <v>35.449411764705879</v>
      </c>
      <c r="O10" s="341"/>
      <c r="P10" s="338">
        <v>41</v>
      </c>
      <c r="Q10" s="342" t="s">
        <v>1058</v>
      </c>
      <c r="R10" s="342" t="s">
        <v>594</v>
      </c>
      <c r="S10" s="342">
        <f t="shared" si="3"/>
        <v>36.656934306569347</v>
      </c>
      <c r="T10" s="342"/>
      <c r="U10" s="338">
        <v>52</v>
      </c>
      <c r="V10" s="343" t="s">
        <v>1059</v>
      </c>
      <c r="W10" s="343" t="s">
        <v>654</v>
      </c>
      <c r="X10" s="343">
        <f t="shared" si="4"/>
        <v>36.043062200956932</v>
      </c>
      <c r="Y10" s="343"/>
      <c r="Z10" s="338">
        <v>64</v>
      </c>
      <c r="AA10" s="344" t="s">
        <v>1060</v>
      </c>
      <c r="AB10" s="344" t="s">
        <v>880</v>
      </c>
      <c r="AC10" s="344">
        <f t="shared" si="5"/>
        <v>34.714285714285715</v>
      </c>
      <c r="AD10" s="344"/>
    </row>
    <row r="11" spans="1:32" ht="15.75" thickBot="1" x14ac:dyDescent="0.3">
      <c r="A11" s="338">
        <v>8</v>
      </c>
      <c r="B11" s="339" t="s">
        <v>520</v>
      </c>
      <c r="C11" s="339" t="s">
        <v>516</v>
      </c>
      <c r="D11" s="339">
        <f t="shared" si="0"/>
        <v>37.571072319201996</v>
      </c>
      <c r="E11" s="339"/>
      <c r="F11" s="338">
        <v>19</v>
      </c>
      <c r="G11" s="340" t="s">
        <v>1061</v>
      </c>
      <c r="H11" s="340" t="s">
        <v>1062</v>
      </c>
      <c r="I11" s="340">
        <f t="shared" si="1"/>
        <v>33.039473684210527</v>
      </c>
      <c r="J11" s="340"/>
      <c r="K11" s="338">
        <v>30</v>
      </c>
      <c r="L11" s="341" t="s">
        <v>1063</v>
      </c>
      <c r="M11" s="341" t="s">
        <v>1040</v>
      </c>
      <c r="N11" s="341">
        <f t="shared" si="2"/>
        <v>35.118881118881113</v>
      </c>
      <c r="O11" s="341"/>
      <c r="P11" s="338">
        <v>42</v>
      </c>
      <c r="Q11" s="342" t="s">
        <v>1064</v>
      </c>
      <c r="R11" s="342" t="s">
        <v>807</v>
      </c>
      <c r="S11" s="342">
        <f t="shared" si="3"/>
        <v>36.479418886198545</v>
      </c>
      <c r="T11" s="342"/>
      <c r="U11" s="338">
        <v>53</v>
      </c>
      <c r="V11" s="343" t="s">
        <v>1065</v>
      </c>
      <c r="W11" s="343" t="s">
        <v>510</v>
      </c>
      <c r="X11" s="343">
        <f t="shared" si="4"/>
        <v>35.533018867924525</v>
      </c>
      <c r="Y11" s="343"/>
      <c r="Z11" s="338">
        <v>65</v>
      </c>
      <c r="AA11" s="344" t="s">
        <v>1066</v>
      </c>
      <c r="AB11" s="344" t="s">
        <v>766</v>
      </c>
      <c r="AC11" s="344">
        <f t="shared" si="5"/>
        <v>35.366197183098592</v>
      </c>
      <c r="AD11" s="344"/>
    </row>
    <row r="12" spans="1:32" ht="15.75" thickBot="1" x14ac:dyDescent="0.3">
      <c r="A12" s="338">
        <v>9</v>
      </c>
      <c r="B12" s="339" t="s">
        <v>1067</v>
      </c>
      <c r="C12" s="339" t="s">
        <v>640</v>
      </c>
      <c r="D12" s="339">
        <f t="shared" si="0"/>
        <v>37.38461538461538</v>
      </c>
      <c r="E12" s="339"/>
      <c r="F12" s="338">
        <v>20</v>
      </c>
      <c r="G12" s="340" t="s">
        <v>1068</v>
      </c>
      <c r="H12" s="340" t="s">
        <v>1069</v>
      </c>
      <c r="I12" s="340">
        <f t="shared" si="1"/>
        <v>33.405764966740577</v>
      </c>
      <c r="J12" s="340"/>
      <c r="K12" s="338">
        <v>31</v>
      </c>
      <c r="L12" s="341" t="s">
        <v>1070</v>
      </c>
      <c r="M12" s="341" t="s">
        <v>499</v>
      </c>
      <c r="N12" s="341">
        <f t="shared" si="2"/>
        <v>36.129496402877699</v>
      </c>
      <c r="O12" s="341"/>
      <c r="P12" s="338">
        <v>43</v>
      </c>
      <c r="Q12" s="342" t="s">
        <v>1071</v>
      </c>
      <c r="R12" s="342" t="s">
        <v>710</v>
      </c>
      <c r="S12" s="342">
        <f t="shared" si="3"/>
        <v>35.61702127659575</v>
      </c>
      <c r="T12" s="342"/>
      <c r="U12" s="338">
        <v>54</v>
      </c>
      <c r="V12" s="343" t="s">
        <v>1072</v>
      </c>
      <c r="W12" s="343" t="s">
        <v>485</v>
      </c>
      <c r="X12" s="343">
        <f t="shared" si="4"/>
        <v>39.439790575916234</v>
      </c>
      <c r="Y12" s="343"/>
      <c r="Z12" s="338">
        <v>66</v>
      </c>
      <c r="AA12" s="344" t="s">
        <v>1073</v>
      </c>
      <c r="AB12" s="344" t="s">
        <v>1040</v>
      </c>
      <c r="AC12" s="344">
        <f t="shared" si="5"/>
        <v>35.118881118881113</v>
      </c>
      <c r="AD12" s="344"/>
    </row>
    <row r="13" spans="1:32" ht="16.5" thickBot="1" x14ac:dyDescent="0.3">
      <c r="A13" s="338">
        <v>10</v>
      </c>
      <c r="B13" s="339" t="s">
        <v>1074</v>
      </c>
      <c r="C13" s="339" t="s">
        <v>1075</v>
      </c>
      <c r="D13" s="339">
        <f t="shared" si="0"/>
        <v>31.717894736842108</v>
      </c>
      <c r="E13" s="339"/>
      <c r="F13" s="338">
        <v>21</v>
      </c>
      <c r="G13" s="340" t="s">
        <v>1076</v>
      </c>
      <c r="H13" s="340" t="s">
        <v>1077</v>
      </c>
      <c r="I13" s="340">
        <f t="shared" si="1"/>
        <v>32.539956803455723</v>
      </c>
      <c r="J13" s="340"/>
      <c r="K13" s="338">
        <v>32</v>
      </c>
      <c r="L13" s="341" t="s">
        <v>1078</v>
      </c>
      <c r="M13" s="341" t="s">
        <v>564</v>
      </c>
      <c r="N13" s="341">
        <f t="shared" si="2"/>
        <v>34.397260273972606</v>
      </c>
      <c r="O13" s="341"/>
      <c r="P13" s="338">
        <v>44</v>
      </c>
      <c r="Q13" s="342" t="s">
        <v>1079</v>
      </c>
      <c r="R13" s="342" t="s">
        <v>1080</v>
      </c>
      <c r="S13" s="342">
        <f t="shared" si="3"/>
        <v>34.163265306122447</v>
      </c>
      <c r="T13" s="342"/>
      <c r="U13" s="338">
        <v>55</v>
      </c>
      <c r="V13" s="345" t="s">
        <v>1081</v>
      </c>
      <c r="W13" s="346" t="s">
        <v>574</v>
      </c>
      <c r="X13" s="346">
        <f t="shared" si="4"/>
        <v>40.829268292682926</v>
      </c>
      <c r="Y13" s="347"/>
      <c r="Z13" s="338">
        <v>67</v>
      </c>
      <c r="AA13" s="344" t="s">
        <v>1082</v>
      </c>
      <c r="AB13" s="344" t="s">
        <v>1083</v>
      </c>
      <c r="AC13" s="344">
        <f t="shared" si="5"/>
        <v>31</v>
      </c>
      <c r="AD13" s="348">
        <f>SUM(AC4:AC13)/10</f>
        <v>34.859346814161967</v>
      </c>
    </row>
    <row r="14" spans="1:32" ht="16.5" thickBot="1" x14ac:dyDescent="0.3">
      <c r="A14" s="338">
        <v>11</v>
      </c>
      <c r="B14" s="339" t="s">
        <v>1084</v>
      </c>
      <c r="C14" s="339" t="s">
        <v>1085</v>
      </c>
      <c r="D14" s="339">
        <f t="shared" si="0"/>
        <v>28.213483146067414</v>
      </c>
      <c r="E14" s="349">
        <f>SUM(D4:D14)/11</f>
        <v>36.230161478400866</v>
      </c>
      <c r="F14" s="338">
        <v>22</v>
      </c>
      <c r="G14" s="340" t="s">
        <v>1086</v>
      </c>
      <c r="H14" s="340" t="s">
        <v>1087</v>
      </c>
      <c r="I14" s="340">
        <f t="shared" si="1"/>
        <v>28.642585551330797</v>
      </c>
      <c r="J14" s="350">
        <f>SUM(I4:I14)/11</f>
        <v>33.680588926418977</v>
      </c>
      <c r="K14" s="338">
        <v>33</v>
      </c>
      <c r="L14" s="341" t="s">
        <v>1088</v>
      </c>
      <c r="M14" s="341" t="s">
        <v>465</v>
      </c>
      <c r="N14" s="341">
        <f t="shared" si="2"/>
        <v>34.634482758620692</v>
      </c>
      <c r="O14" s="341"/>
      <c r="P14" s="338">
        <v>45</v>
      </c>
      <c r="Q14" s="342" t="s">
        <v>1089</v>
      </c>
      <c r="R14" s="342" t="s">
        <v>1090</v>
      </c>
      <c r="S14" s="342">
        <f t="shared" si="3"/>
        <v>30.375</v>
      </c>
      <c r="T14" s="351">
        <f>SUM(S4:S14)/11</f>
        <v>35.033598640796583</v>
      </c>
      <c r="U14" s="338">
        <v>56</v>
      </c>
      <c r="V14" s="343" t="s">
        <v>1091</v>
      </c>
      <c r="W14" s="343" t="s">
        <v>763</v>
      </c>
      <c r="X14" s="343">
        <f t="shared" si="4"/>
        <v>34.555045871559635</v>
      </c>
      <c r="Y14" s="343"/>
    </row>
    <row r="15" spans="1:32" ht="16.5" thickBot="1" x14ac:dyDescent="0.3">
      <c r="B15" s="352"/>
      <c r="C15" s="352"/>
      <c r="G15" s="187"/>
      <c r="K15" s="338">
        <v>34</v>
      </c>
      <c r="L15" s="341" t="s">
        <v>1092</v>
      </c>
      <c r="M15" s="341" t="s">
        <v>1093</v>
      </c>
      <c r="N15" s="341">
        <f t="shared" si="2"/>
        <v>29.084942084942085</v>
      </c>
      <c r="O15" s="353">
        <f>SUM(N4:N15)/12</f>
        <v>35.284040252719251</v>
      </c>
      <c r="U15" s="338">
        <v>57</v>
      </c>
      <c r="V15" s="343" t="s">
        <v>1094</v>
      </c>
      <c r="W15" s="343" t="s">
        <v>1095</v>
      </c>
      <c r="X15" s="343">
        <f t="shared" si="4"/>
        <v>30.621951219512194</v>
      </c>
      <c r="Y15" s="354">
        <f>SUM(X4:X15)/12</f>
        <v>36.481678489766303</v>
      </c>
    </row>
    <row r="16" spans="1:32" x14ac:dyDescent="0.25">
      <c r="G16" s="187"/>
    </row>
    <row r="17" spans="1:30" ht="15.75" thickBot="1" x14ac:dyDescent="0.3">
      <c r="A17" s="338">
        <v>68</v>
      </c>
      <c r="B17" s="339" t="s">
        <v>1096</v>
      </c>
      <c r="C17" s="339" t="s">
        <v>1013</v>
      </c>
      <c r="D17" s="339">
        <f t="shared" ref="D17:D27" si="6">$AF$1*60*60/(LEFT(C17,2)*60+MID(C17,4,2))/1000</f>
        <v>37.949622166246854</v>
      </c>
      <c r="E17" s="339"/>
      <c r="F17" s="338">
        <v>79</v>
      </c>
      <c r="G17" s="340" t="s">
        <v>1097</v>
      </c>
      <c r="H17" s="340" t="s">
        <v>1098</v>
      </c>
      <c r="I17" s="340">
        <f t="shared" ref="I17:I28" si="7">$AF$1*60*60/(LEFT(H17,2)*60+MID(H17,4,2))/1000</f>
        <v>32.469827586206897</v>
      </c>
      <c r="J17" s="340"/>
      <c r="K17" s="338">
        <v>91</v>
      </c>
      <c r="L17" s="341" t="s">
        <v>1099</v>
      </c>
      <c r="M17" s="341" t="s">
        <v>713</v>
      </c>
      <c r="N17" s="341">
        <f t="shared" ref="N17:N27" si="8">$AF$1*60*60/(LEFT(M17,2)*60+MID(M17,4,2))/1000</f>
        <v>35.957040572792366</v>
      </c>
      <c r="O17" s="341"/>
      <c r="P17" s="338">
        <v>102</v>
      </c>
      <c r="Q17" s="342" t="s">
        <v>1100</v>
      </c>
      <c r="R17" s="342" t="s">
        <v>1101</v>
      </c>
      <c r="S17" s="342">
        <f t="shared" ref="S17:S27" si="9">$AF$1*60*60/(LEFT(R17,2)*60+MID(R17,4,2))/1000</f>
        <v>34.085972850678736</v>
      </c>
      <c r="T17" s="342"/>
      <c r="U17" s="338">
        <v>113</v>
      </c>
      <c r="V17" s="343" t="s">
        <v>1102</v>
      </c>
      <c r="W17" s="343" t="s">
        <v>414</v>
      </c>
      <c r="X17" s="343">
        <f t="shared" ref="X17:X27" si="10">$AF$1*60*60/(LEFT(W17,2)*60+MID(W17,4,2))/1000</f>
        <v>37.017199017199019</v>
      </c>
      <c r="Y17" s="343"/>
      <c r="Z17" s="338">
        <v>124</v>
      </c>
      <c r="AA17" s="344" t="s">
        <v>1103</v>
      </c>
      <c r="AB17" s="344" t="s">
        <v>766</v>
      </c>
      <c r="AC17" s="344">
        <f t="shared" ref="AC17:AC28" si="11">$AF$1*60*60/(LEFT(AB17,2)*60+MID(AB17,4,2))/1000</f>
        <v>35.366197183098592</v>
      </c>
      <c r="AD17" s="344"/>
    </row>
    <row r="18" spans="1:30" ht="15.75" thickBot="1" x14ac:dyDescent="0.3">
      <c r="A18" s="338">
        <v>69</v>
      </c>
      <c r="B18" s="339" t="s">
        <v>1104</v>
      </c>
      <c r="C18" s="339" t="s">
        <v>807</v>
      </c>
      <c r="D18" s="339">
        <f t="shared" si="6"/>
        <v>36.479418886198545</v>
      </c>
      <c r="E18" s="339"/>
      <c r="F18" s="338">
        <v>80</v>
      </c>
      <c r="G18" s="340" t="s">
        <v>1105</v>
      </c>
      <c r="H18" s="340" t="s">
        <v>516</v>
      </c>
      <c r="I18" s="340">
        <f t="shared" si="7"/>
        <v>37.571072319201996</v>
      </c>
      <c r="J18" s="340"/>
      <c r="K18" s="338">
        <v>92</v>
      </c>
      <c r="L18" s="341" t="s">
        <v>1106</v>
      </c>
      <c r="M18" s="341" t="s">
        <v>710</v>
      </c>
      <c r="N18" s="341">
        <f t="shared" si="8"/>
        <v>35.61702127659575</v>
      </c>
      <c r="O18" s="341"/>
      <c r="P18" s="338">
        <v>103</v>
      </c>
      <c r="Q18" s="342" t="s">
        <v>1107</v>
      </c>
      <c r="R18" s="342" t="s">
        <v>564</v>
      </c>
      <c r="S18" s="342">
        <f t="shared" si="9"/>
        <v>34.397260273972606</v>
      </c>
      <c r="T18" s="342"/>
      <c r="U18" s="338">
        <v>114</v>
      </c>
      <c r="V18" s="343" t="s">
        <v>1108</v>
      </c>
      <c r="W18" s="343" t="s">
        <v>637</v>
      </c>
      <c r="X18" s="343">
        <f t="shared" si="10"/>
        <v>36.303614457831323</v>
      </c>
      <c r="Y18" s="343"/>
      <c r="Z18" s="338">
        <v>125</v>
      </c>
      <c r="AA18" s="344" t="s">
        <v>1109</v>
      </c>
      <c r="AB18" s="344" t="s">
        <v>710</v>
      </c>
      <c r="AC18" s="344">
        <f t="shared" si="11"/>
        <v>35.61702127659575</v>
      </c>
      <c r="AD18" s="344"/>
    </row>
    <row r="19" spans="1:30" ht="15.75" thickBot="1" x14ac:dyDescent="0.3">
      <c r="A19" s="338">
        <v>70</v>
      </c>
      <c r="B19" s="339" t="s">
        <v>1110</v>
      </c>
      <c r="C19" s="339" t="s">
        <v>1101</v>
      </c>
      <c r="D19" s="339">
        <f t="shared" si="6"/>
        <v>34.085972850678736</v>
      </c>
      <c r="E19" s="339"/>
      <c r="F19" s="338">
        <v>81</v>
      </c>
      <c r="G19" s="340" t="s">
        <v>1111</v>
      </c>
      <c r="H19" s="340" t="s">
        <v>637</v>
      </c>
      <c r="I19" s="340">
        <f t="shared" si="7"/>
        <v>36.303614457831323</v>
      </c>
      <c r="J19" s="340"/>
      <c r="K19" s="338">
        <v>93</v>
      </c>
      <c r="L19" s="341" t="s">
        <v>1112</v>
      </c>
      <c r="M19" s="341" t="s">
        <v>807</v>
      </c>
      <c r="N19" s="341">
        <f t="shared" si="8"/>
        <v>36.479418886198545</v>
      </c>
      <c r="O19" s="341"/>
      <c r="P19" s="338">
        <v>104</v>
      </c>
      <c r="Q19" s="342" t="s">
        <v>1113</v>
      </c>
      <c r="R19" s="342" t="s">
        <v>668</v>
      </c>
      <c r="S19" s="342">
        <f t="shared" si="9"/>
        <v>37.292079207920793</v>
      </c>
      <c r="T19" s="342"/>
      <c r="U19" s="338">
        <v>115</v>
      </c>
      <c r="V19" s="343" t="s">
        <v>1114</v>
      </c>
      <c r="W19" s="343" t="s">
        <v>428</v>
      </c>
      <c r="X19" s="343">
        <f t="shared" si="10"/>
        <v>37.200000000000003</v>
      </c>
      <c r="Y19" s="343"/>
      <c r="Z19" s="338">
        <v>126</v>
      </c>
      <c r="AA19" s="344" t="s">
        <v>1115</v>
      </c>
      <c r="AB19" s="344" t="s">
        <v>496</v>
      </c>
      <c r="AC19" s="344">
        <f t="shared" si="11"/>
        <v>36.926470588235297</v>
      </c>
      <c r="AD19" s="344"/>
    </row>
    <row r="20" spans="1:30" ht="15.75" thickBot="1" x14ac:dyDescent="0.3">
      <c r="A20" s="338">
        <v>71</v>
      </c>
      <c r="B20" s="339" t="s">
        <v>1116</v>
      </c>
      <c r="C20" s="339" t="s">
        <v>499</v>
      </c>
      <c r="D20" s="339">
        <f t="shared" si="6"/>
        <v>36.129496402877699</v>
      </c>
      <c r="E20" s="339"/>
      <c r="F20" s="338">
        <v>82</v>
      </c>
      <c r="G20" s="340" t="s">
        <v>1117</v>
      </c>
      <c r="H20" s="340" t="s">
        <v>671</v>
      </c>
      <c r="I20" s="340">
        <f t="shared" si="7"/>
        <v>35.871428571428574</v>
      </c>
      <c r="J20" s="340"/>
      <c r="K20" s="338">
        <v>94</v>
      </c>
      <c r="L20" s="341" t="s">
        <v>1118</v>
      </c>
      <c r="M20" s="341" t="s">
        <v>474</v>
      </c>
      <c r="N20" s="341">
        <f t="shared" si="8"/>
        <v>38.045454545454547</v>
      </c>
      <c r="O20" s="341"/>
      <c r="P20" s="338">
        <v>105</v>
      </c>
      <c r="Q20" s="342" t="s">
        <v>1119</v>
      </c>
      <c r="R20" s="342" t="s">
        <v>558</v>
      </c>
      <c r="S20" s="342">
        <f t="shared" si="9"/>
        <v>34.475972540045767</v>
      </c>
      <c r="T20" s="342"/>
      <c r="U20" s="338">
        <v>116</v>
      </c>
      <c r="V20" s="343" t="s">
        <v>1120</v>
      </c>
      <c r="W20" s="343" t="s">
        <v>625</v>
      </c>
      <c r="X20" s="343">
        <f t="shared" si="10"/>
        <v>37.7593984962406</v>
      </c>
      <c r="Y20" s="343"/>
      <c r="Z20" s="338">
        <v>127</v>
      </c>
      <c r="AA20" s="344" t="s">
        <v>1121</v>
      </c>
      <c r="AB20" s="344" t="s">
        <v>496</v>
      </c>
      <c r="AC20" s="344">
        <f t="shared" si="11"/>
        <v>36.926470588235297</v>
      </c>
      <c r="AD20" s="344"/>
    </row>
    <row r="21" spans="1:30" ht="15.75" thickBot="1" x14ac:dyDescent="0.3">
      <c r="A21" s="338">
        <v>72</v>
      </c>
      <c r="B21" s="339" t="s">
        <v>1122</v>
      </c>
      <c r="C21" s="339" t="s">
        <v>722</v>
      </c>
      <c r="D21" s="339">
        <f t="shared" si="6"/>
        <v>31.852008456659618</v>
      </c>
      <c r="E21" s="339"/>
      <c r="F21" s="338">
        <v>83</v>
      </c>
      <c r="G21" s="340" t="s">
        <v>1123</v>
      </c>
      <c r="H21" s="340" t="s">
        <v>745</v>
      </c>
      <c r="I21" s="340">
        <f t="shared" si="7"/>
        <v>36.567961165048544</v>
      </c>
      <c r="J21" s="340"/>
      <c r="K21" s="338">
        <v>95</v>
      </c>
      <c r="L21" s="341" t="s">
        <v>1124</v>
      </c>
      <c r="M21" s="341" t="s">
        <v>778</v>
      </c>
      <c r="N21" s="341">
        <f t="shared" si="8"/>
        <v>36.216346153846153</v>
      </c>
      <c r="O21" s="341"/>
      <c r="P21" s="338">
        <v>106</v>
      </c>
      <c r="Q21" s="342" t="s">
        <v>1125</v>
      </c>
      <c r="R21" s="342" t="s">
        <v>919</v>
      </c>
      <c r="S21" s="342">
        <f t="shared" si="9"/>
        <v>34.955916473317863</v>
      </c>
      <c r="T21" s="342"/>
      <c r="U21" s="338">
        <v>117</v>
      </c>
      <c r="V21" s="343" t="s">
        <v>1126</v>
      </c>
      <c r="W21" s="343" t="s">
        <v>807</v>
      </c>
      <c r="X21" s="343">
        <f t="shared" si="10"/>
        <v>36.479418886198545</v>
      </c>
      <c r="Y21" s="343"/>
      <c r="Z21" s="338">
        <v>128</v>
      </c>
      <c r="AA21" s="344" t="s">
        <v>1127</v>
      </c>
      <c r="AB21" s="344" t="s">
        <v>561</v>
      </c>
      <c r="AC21" s="344">
        <f t="shared" si="11"/>
        <v>33.932432432432435</v>
      </c>
      <c r="AD21" s="344"/>
    </row>
    <row r="22" spans="1:30" ht="15.75" thickBot="1" x14ac:dyDescent="0.3">
      <c r="A22" s="338">
        <v>73</v>
      </c>
      <c r="B22" s="339" t="s">
        <v>1128</v>
      </c>
      <c r="C22" s="339" t="s">
        <v>733</v>
      </c>
      <c r="D22" s="339">
        <f t="shared" si="6"/>
        <v>35.037209302325579</v>
      </c>
      <c r="E22" s="339"/>
      <c r="F22" s="338">
        <v>84</v>
      </c>
      <c r="G22" s="340" t="s">
        <v>1129</v>
      </c>
      <c r="H22" s="340" t="s">
        <v>778</v>
      </c>
      <c r="I22" s="340">
        <f t="shared" si="7"/>
        <v>36.216346153846153</v>
      </c>
      <c r="J22" s="340"/>
      <c r="K22" s="338">
        <v>96</v>
      </c>
      <c r="L22" s="341" t="s">
        <v>1130</v>
      </c>
      <c r="M22" s="341" t="s">
        <v>597</v>
      </c>
      <c r="N22" s="341">
        <f t="shared" si="8"/>
        <v>36.391304347826086</v>
      </c>
      <c r="O22" s="341"/>
      <c r="P22" s="338">
        <v>107</v>
      </c>
      <c r="Q22" s="342" t="s">
        <v>1131</v>
      </c>
      <c r="R22" s="342" t="s">
        <v>513</v>
      </c>
      <c r="S22" s="342">
        <f t="shared" si="9"/>
        <v>35.200934579439249</v>
      </c>
      <c r="T22" s="342"/>
      <c r="U22" s="338">
        <v>118</v>
      </c>
      <c r="V22" s="343" t="s">
        <v>1132</v>
      </c>
      <c r="W22" s="343" t="s">
        <v>414</v>
      </c>
      <c r="X22" s="343">
        <f t="shared" si="10"/>
        <v>37.017199017199019</v>
      </c>
      <c r="Y22" s="343"/>
      <c r="Z22" s="338">
        <v>129</v>
      </c>
      <c r="AA22" s="344" t="s">
        <v>1133</v>
      </c>
      <c r="AB22" s="344" t="s">
        <v>880</v>
      </c>
      <c r="AC22" s="344">
        <f t="shared" si="11"/>
        <v>34.714285714285715</v>
      </c>
      <c r="AD22" s="344"/>
    </row>
    <row r="23" spans="1:30" ht="15.75" thickBot="1" x14ac:dyDescent="0.3">
      <c r="A23" s="338">
        <v>74</v>
      </c>
      <c r="B23" s="339" t="s">
        <v>1134</v>
      </c>
      <c r="C23" s="339" t="s">
        <v>710</v>
      </c>
      <c r="D23" s="339">
        <f t="shared" si="6"/>
        <v>35.61702127659575</v>
      </c>
      <c r="E23" s="339"/>
      <c r="F23" s="338">
        <v>85</v>
      </c>
      <c r="G23" s="340" t="s">
        <v>1135</v>
      </c>
      <c r="H23" s="340" t="s">
        <v>1047</v>
      </c>
      <c r="I23" s="340">
        <f t="shared" si="7"/>
        <v>34.31890660592255</v>
      </c>
      <c r="J23" s="340"/>
      <c r="K23" s="338">
        <v>97</v>
      </c>
      <c r="L23" s="341" t="s">
        <v>1136</v>
      </c>
      <c r="M23" s="341" t="s">
        <v>889</v>
      </c>
      <c r="N23" s="341">
        <f t="shared" si="8"/>
        <v>39.031088082901555</v>
      </c>
      <c r="O23" s="341"/>
      <c r="P23" s="338">
        <v>108</v>
      </c>
      <c r="Q23" s="342" t="s">
        <v>1137</v>
      </c>
      <c r="R23" s="342" t="s">
        <v>778</v>
      </c>
      <c r="S23" s="342">
        <f t="shared" si="9"/>
        <v>36.216346153846153</v>
      </c>
      <c r="T23" s="342"/>
      <c r="U23" s="338">
        <v>119</v>
      </c>
      <c r="V23" s="343" t="s">
        <v>1138</v>
      </c>
      <c r="W23" s="343" t="s">
        <v>1139</v>
      </c>
      <c r="X23" s="343">
        <f t="shared" si="10"/>
        <v>38.930232558139537</v>
      </c>
      <c r="Y23" s="343"/>
      <c r="Z23" s="338">
        <v>130</v>
      </c>
      <c r="AA23" s="344" t="s">
        <v>1140</v>
      </c>
      <c r="AB23" s="344" t="s">
        <v>434</v>
      </c>
      <c r="AC23" s="344">
        <f t="shared" si="11"/>
        <v>36.74634146341463</v>
      </c>
      <c r="AD23" s="344"/>
    </row>
    <row r="24" spans="1:30" ht="15.75" thickBot="1" x14ac:dyDescent="0.3">
      <c r="A24" s="338">
        <v>75</v>
      </c>
      <c r="B24" s="339" t="s">
        <v>1141</v>
      </c>
      <c r="C24" s="339" t="s">
        <v>807</v>
      </c>
      <c r="D24" s="339">
        <f t="shared" si="6"/>
        <v>36.479418886198545</v>
      </c>
      <c r="E24" s="339"/>
      <c r="F24" s="338">
        <v>86</v>
      </c>
      <c r="G24" s="340" t="s">
        <v>1142</v>
      </c>
      <c r="H24" s="340" t="s">
        <v>810</v>
      </c>
      <c r="I24" s="340">
        <f t="shared" si="7"/>
        <v>33.629464285714285</v>
      </c>
      <c r="J24" s="340"/>
      <c r="K24" s="338">
        <v>98</v>
      </c>
      <c r="L24" s="341" t="s">
        <v>1143</v>
      </c>
      <c r="M24" s="341" t="s">
        <v>534</v>
      </c>
      <c r="N24" s="341">
        <f t="shared" si="8"/>
        <v>37.108374384236456</v>
      </c>
      <c r="O24" s="341"/>
      <c r="P24" s="338">
        <v>109</v>
      </c>
      <c r="Q24" s="342" t="s">
        <v>1144</v>
      </c>
      <c r="R24" s="342" t="s">
        <v>766</v>
      </c>
      <c r="S24" s="342">
        <f t="shared" si="9"/>
        <v>35.366197183098592</v>
      </c>
      <c r="T24" s="342"/>
      <c r="U24" s="338">
        <v>120</v>
      </c>
      <c r="V24" s="343" t="s">
        <v>1145</v>
      </c>
      <c r="W24" s="343" t="s">
        <v>525</v>
      </c>
      <c r="X24" s="343">
        <f t="shared" si="10"/>
        <v>35.701421800947863</v>
      </c>
      <c r="Y24" s="343"/>
      <c r="Z24" s="338">
        <v>131</v>
      </c>
      <c r="AA24" s="344" t="s">
        <v>1146</v>
      </c>
      <c r="AB24" s="344" t="s">
        <v>411</v>
      </c>
      <c r="AC24" s="344">
        <f t="shared" si="11"/>
        <v>37.854271356783919</v>
      </c>
      <c r="AD24" s="344"/>
    </row>
    <row r="25" spans="1:30" ht="15.75" thickBot="1" x14ac:dyDescent="0.3">
      <c r="A25" s="338">
        <v>76</v>
      </c>
      <c r="B25" s="339" t="s">
        <v>1147</v>
      </c>
      <c r="C25" s="339" t="s">
        <v>766</v>
      </c>
      <c r="D25" s="339">
        <f t="shared" si="6"/>
        <v>35.366197183098592</v>
      </c>
      <c r="E25" s="339"/>
      <c r="F25" s="338">
        <v>87</v>
      </c>
      <c r="G25" s="340" t="s">
        <v>1148</v>
      </c>
      <c r="H25" s="340" t="s">
        <v>558</v>
      </c>
      <c r="I25" s="340">
        <f t="shared" si="7"/>
        <v>34.475972540045767</v>
      </c>
      <c r="J25" s="340"/>
      <c r="K25" s="338">
        <v>99</v>
      </c>
      <c r="L25" s="341" t="s">
        <v>1149</v>
      </c>
      <c r="M25" s="341" t="s">
        <v>889</v>
      </c>
      <c r="N25" s="341">
        <f t="shared" si="8"/>
        <v>39.031088082901555</v>
      </c>
      <c r="O25" s="341"/>
      <c r="P25" s="338">
        <v>110</v>
      </c>
      <c r="Q25" s="342" t="s">
        <v>1150</v>
      </c>
      <c r="R25" s="342" t="s">
        <v>880</v>
      </c>
      <c r="S25" s="342">
        <f t="shared" si="9"/>
        <v>34.714285714285715</v>
      </c>
      <c r="T25" s="342"/>
      <c r="U25" s="338">
        <v>121</v>
      </c>
      <c r="V25" s="343" t="s">
        <v>1151</v>
      </c>
      <c r="W25" s="343" t="s">
        <v>919</v>
      </c>
      <c r="X25" s="343">
        <f t="shared" si="10"/>
        <v>34.955916473317863</v>
      </c>
      <c r="Y25" s="343"/>
      <c r="Z25" s="338">
        <v>132</v>
      </c>
      <c r="AA25" s="344" t="s">
        <v>1152</v>
      </c>
      <c r="AB25" s="344" t="s">
        <v>434</v>
      </c>
      <c r="AC25" s="344">
        <f t="shared" si="11"/>
        <v>36.74634146341463</v>
      </c>
      <c r="AD25" s="344"/>
    </row>
    <row r="26" spans="1:30" ht="15.75" thickBot="1" x14ac:dyDescent="0.3">
      <c r="A26" s="338">
        <v>77</v>
      </c>
      <c r="B26" s="339" t="s">
        <v>1153</v>
      </c>
      <c r="C26" s="339" t="s">
        <v>722</v>
      </c>
      <c r="D26" s="339">
        <f t="shared" si="6"/>
        <v>31.852008456659618</v>
      </c>
      <c r="E26" s="339"/>
      <c r="F26" s="338">
        <v>88</v>
      </c>
      <c r="G26" s="340" t="s">
        <v>1154</v>
      </c>
      <c r="H26" s="340" t="s">
        <v>1155</v>
      </c>
      <c r="I26" s="340">
        <f t="shared" si="7"/>
        <v>33.554565701559021</v>
      </c>
      <c r="J26" s="340"/>
      <c r="K26" s="338">
        <v>100</v>
      </c>
      <c r="L26" s="341" t="s">
        <v>1156</v>
      </c>
      <c r="M26" s="341" t="s">
        <v>428</v>
      </c>
      <c r="N26" s="341">
        <f t="shared" si="8"/>
        <v>37.200000000000003</v>
      </c>
      <c r="O26" s="341"/>
      <c r="P26" s="338">
        <v>111</v>
      </c>
      <c r="Q26" s="342" t="s">
        <v>1157</v>
      </c>
      <c r="R26" s="342" t="s">
        <v>594</v>
      </c>
      <c r="S26" s="342">
        <f t="shared" si="9"/>
        <v>36.656934306569347</v>
      </c>
      <c r="T26" s="342"/>
      <c r="U26" s="338">
        <v>122</v>
      </c>
      <c r="V26" s="343" t="s">
        <v>1158</v>
      </c>
      <c r="W26" s="343" t="s">
        <v>733</v>
      </c>
      <c r="X26" s="343">
        <f t="shared" si="10"/>
        <v>35.037209302325579</v>
      </c>
      <c r="Y26" s="343"/>
      <c r="Z26" s="338">
        <v>133</v>
      </c>
      <c r="AA26" s="344" t="s">
        <v>1159</v>
      </c>
      <c r="AB26" s="344" t="s">
        <v>745</v>
      </c>
      <c r="AC26" s="344">
        <f t="shared" si="11"/>
        <v>36.567961165048544</v>
      </c>
      <c r="AD26" s="344"/>
    </row>
    <row r="27" spans="1:30" ht="16.5" thickBot="1" x14ac:dyDescent="0.3">
      <c r="A27" s="338">
        <v>78</v>
      </c>
      <c r="B27" s="339" t="s">
        <v>1160</v>
      </c>
      <c r="C27" s="339" t="s">
        <v>1161</v>
      </c>
      <c r="D27" s="339">
        <f t="shared" si="6"/>
        <v>29.42578125</v>
      </c>
      <c r="E27" s="349">
        <f>SUM(D17:D27)/11</f>
        <v>34.57037773795814</v>
      </c>
      <c r="F27" s="338">
        <v>89</v>
      </c>
      <c r="G27" s="340" t="s">
        <v>1162</v>
      </c>
      <c r="H27" s="340" t="s">
        <v>558</v>
      </c>
      <c r="I27" s="340">
        <f t="shared" si="7"/>
        <v>34.475972540045767</v>
      </c>
      <c r="J27" s="340"/>
      <c r="K27" s="338">
        <v>101</v>
      </c>
      <c r="L27" s="341" t="s">
        <v>1163</v>
      </c>
      <c r="M27" s="341" t="s">
        <v>1164</v>
      </c>
      <c r="N27" s="341">
        <f t="shared" si="8"/>
        <v>29.197674418604652</v>
      </c>
      <c r="O27" s="353">
        <f>SUM(N17:N27)/11</f>
        <v>36.388619159214336</v>
      </c>
      <c r="P27" s="338">
        <v>112</v>
      </c>
      <c r="Q27" s="342" t="s">
        <v>1165</v>
      </c>
      <c r="R27" s="342" t="s">
        <v>1166</v>
      </c>
      <c r="S27" s="342">
        <f t="shared" si="9"/>
        <v>29.833663366336634</v>
      </c>
      <c r="T27" s="351">
        <f>SUM(S17:S27)/11</f>
        <v>34.835960240864672</v>
      </c>
      <c r="U27" s="338">
        <v>123</v>
      </c>
      <c r="V27" s="343" t="s">
        <v>1167</v>
      </c>
      <c r="W27" s="343" t="s">
        <v>1168</v>
      </c>
      <c r="X27" s="343">
        <f t="shared" si="10"/>
        <v>30.936344969199176</v>
      </c>
      <c r="Y27" s="355">
        <f>SUM(X17:X27)/11</f>
        <v>36.121632270781689</v>
      </c>
      <c r="Z27" s="338">
        <v>134</v>
      </c>
      <c r="AA27" s="344" t="s">
        <v>1169</v>
      </c>
      <c r="AB27" s="344" t="s">
        <v>1155</v>
      </c>
      <c r="AC27" s="344">
        <f t="shared" si="11"/>
        <v>33.554565701559021</v>
      </c>
      <c r="AD27" s="344"/>
    </row>
    <row r="28" spans="1:30" ht="16.5" thickBot="1" x14ac:dyDescent="0.3">
      <c r="F28" s="338">
        <v>90</v>
      </c>
      <c r="G28" s="340" t="s">
        <v>1170</v>
      </c>
      <c r="H28" s="340" t="s">
        <v>1171</v>
      </c>
      <c r="I28" s="340">
        <f t="shared" si="7"/>
        <v>28.751908396946565</v>
      </c>
      <c r="J28" s="350">
        <f>SUM(I17:I28)/12</f>
        <v>34.517253360316452</v>
      </c>
      <c r="Z28" s="338">
        <v>135</v>
      </c>
      <c r="AA28" s="344" t="s">
        <v>1172</v>
      </c>
      <c r="AB28" s="344" t="s">
        <v>1173</v>
      </c>
      <c r="AC28" s="344">
        <f t="shared" si="11"/>
        <v>32.192307692307693</v>
      </c>
      <c r="AD28" s="348">
        <f>SUM(AC17:AC28)/12</f>
        <v>35.595388885450959</v>
      </c>
    </row>
    <row r="30" spans="1:30" ht="15.75" thickBot="1" x14ac:dyDescent="0.3">
      <c r="A30" s="338">
        <v>136</v>
      </c>
      <c r="B30" s="339" t="s">
        <v>1174</v>
      </c>
      <c r="C30" s="339" t="s">
        <v>1175</v>
      </c>
      <c r="D30" s="339">
        <f t="shared" ref="D30:D39" si="12">$AF$1*60*60/(LEFT(C30,2)*60+MID(C30,4,2))/1000</f>
        <v>32.33047210300429</v>
      </c>
      <c r="E30" s="339"/>
      <c r="F30" s="338">
        <v>146</v>
      </c>
      <c r="G30" s="340" t="s">
        <v>1176</v>
      </c>
      <c r="H30" s="340" t="s">
        <v>766</v>
      </c>
      <c r="I30" s="340">
        <f t="shared" ref="I30:I40" si="13">$AF$1*60*60/(LEFT(H30,2)*60+MID(H30,4,2))/1000</f>
        <v>35.366197183098592</v>
      </c>
      <c r="J30" s="340"/>
      <c r="K30" s="338">
        <v>157</v>
      </c>
      <c r="L30" s="341" t="s">
        <v>1177</v>
      </c>
      <c r="M30" s="341" t="s">
        <v>766</v>
      </c>
      <c r="N30" s="341">
        <f t="shared" ref="N30:N40" si="14">$AF$1*60*60/(LEFT(M30,2)*60+MID(M30,4,2))/1000</f>
        <v>35.366197183098592</v>
      </c>
      <c r="O30" s="341"/>
      <c r="P30" s="338">
        <v>168</v>
      </c>
      <c r="Q30" s="342" t="s">
        <v>1178</v>
      </c>
      <c r="R30" s="342" t="s">
        <v>766</v>
      </c>
      <c r="S30" s="342">
        <f t="shared" ref="S30:S40" si="15">$AF$1*60*60/(LEFT(R30,2)*60+MID(R30,4,2))/1000</f>
        <v>35.366197183098592</v>
      </c>
      <c r="T30" s="342"/>
      <c r="U30" s="338">
        <v>179</v>
      </c>
      <c r="V30" s="343" t="s">
        <v>1179</v>
      </c>
      <c r="W30" s="343" t="s">
        <v>1069</v>
      </c>
      <c r="X30" s="343">
        <f t="shared" ref="X30:X40" si="16">$AF$1*60*60/(LEFT(W30,2)*60+MID(W30,4,2))/1000</f>
        <v>33.405764966740577</v>
      </c>
      <c r="Y30" s="343"/>
      <c r="Z30" s="338">
        <v>190</v>
      </c>
      <c r="AA30" s="344" t="s">
        <v>1180</v>
      </c>
      <c r="AB30" s="344" t="s">
        <v>682</v>
      </c>
      <c r="AC30" s="344">
        <f t="shared" ref="AC30:AC40" si="17">$AF$1*60*60/(LEFT(AB30,2)*60+MID(AB30,4,2))/1000</f>
        <v>35.283372365339581</v>
      </c>
      <c r="AD30" s="344"/>
    </row>
    <row r="31" spans="1:30" ht="15.75" thickBot="1" x14ac:dyDescent="0.3">
      <c r="A31" s="338">
        <v>137</v>
      </c>
      <c r="B31" s="339" t="s">
        <v>1181</v>
      </c>
      <c r="C31" s="339" t="s">
        <v>499</v>
      </c>
      <c r="D31" s="339">
        <f t="shared" si="12"/>
        <v>36.129496402877699</v>
      </c>
      <c r="E31" s="339"/>
      <c r="F31" s="338">
        <v>147</v>
      </c>
      <c r="G31" s="340" t="s">
        <v>1182</v>
      </c>
      <c r="H31" s="340" t="s">
        <v>682</v>
      </c>
      <c r="I31" s="340">
        <f t="shared" si="13"/>
        <v>35.283372365339581</v>
      </c>
      <c r="J31" s="340"/>
      <c r="K31" s="338">
        <v>158</v>
      </c>
      <c r="L31" s="341" t="s">
        <v>1183</v>
      </c>
      <c r="M31" s="341" t="s">
        <v>919</v>
      </c>
      <c r="N31" s="341">
        <f t="shared" si="14"/>
        <v>34.955916473317863</v>
      </c>
      <c r="O31" s="341"/>
      <c r="P31" s="338">
        <v>169</v>
      </c>
      <c r="Q31" s="342" t="s">
        <v>1184</v>
      </c>
      <c r="R31" s="342" t="s">
        <v>1024</v>
      </c>
      <c r="S31" s="342">
        <f t="shared" si="15"/>
        <v>35.449411764705879</v>
      </c>
      <c r="T31" s="342"/>
      <c r="U31" s="338">
        <v>180</v>
      </c>
      <c r="V31" s="343" t="s">
        <v>1185</v>
      </c>
      <c r="W31" s="343" t="s">
        <v>1056</v>
      </c>
      <c r="X31" s="343">
        <f t="shared" si="16"/>
        <v>33.780269058295964</v>
      </c>
      <c r="Y31" s="343"/>
      <c r="Z31" s="338">
        <v>191</v>
      </c>
      <c r="AA31" s="344" t="s">
        <v>1186</v>
      </c>
      <c r="AB31" s="344" t="s">
        <v>710</v>
      </c>
      <c r="AC31" s="344">
        <f t="shared" si="17"/>
        <v>35.61702127659575</v>
      </c>
      <c r="AD31" s="344"/>
    </row>
    <row r="32" spans="1:30" ht="15.75" thickBot="1" x14ac:dyDescent="0.3">
      <c r="A32" s="338">
        <v>138</v>
      </c>
      <c r="B32" s="339" t="s">
        <v>1187</v>
      </c>
      <c r="C32" s="339" t="s">
        <v>1080</v>
      </c>
      <c r="D32" s="339">
        <f t="shared" si="12"/>
        <v>34.163265306122447</v>
      </c>
      <c r="E32" s="339"/>
      <c r="F32" s="338">
        <v>148</v>
      </c>
      <c r="G32" s="340" t="s">
        <v>1188</v>
      </c>
      <c r="H32" s="340" t="s">
        <v>710</v>
      </c>
      <c r="I32" s="340">
        <f t="shared" si="13"/>
        <v>35.61702127659575</v>
      </c>
      <c r="J32" s="340"/>
      <c r="K32" s="338">
        <v>159</v>
      </c>
      <c r="L32" s="341" t="s">
        <v>1189</v>
      </c>
      <c r="M32" s="341" t="s">
        <v>919</v>
      </c>
      <c r="N32" s="341">
        <f t="shared" si="14"/>
        <v>34.955916473317863</v>
      </c>
      <c r="O32" s="341"/>
      <c r="P32" s="338">
        <v>170</v>
      </c>
      <c r="Q32" s="342" t="s">
        <v>1190</v>
      </c>
      <c r="R32" s="342" t="s">
        <v>609</v>
      </c>
      <c r="S32" s="342">
        <f t="shared" si="15"/>
        <v>34.875</v>
      </c>
      <c r="T32" s="342"/>
      <c r="U32" s="338">
        <v>181</v>
      </c>
      <c r="V32" s="343" t="s">
        <v>1191</v>
      </c>
      <c r="W32" s="343" t="s">
        <v>728</v>
      </c>
      <c r="X32" s="343">
        <f t="shared" si="16"/>
        <v>35.786223277909741</v>
      </c>
      <c r="Y32" s="343"/>
      <c r="Z32" s="338">
        <v>192</v>
      </c>
      <c r="AA32" s="344" t="s">
        <v>1192</v>
      </c>
      <c r="AB32" s="344" t="s">
        <v>1080</v>
      </c>
      <c r="AC32" s="344">
        <f t="shared" si="17"/>
        <v>34.163265306122447</v>
      </c>
      <c r="AD32" s="344"/>
    </row>
    <row r="33" spans="1:30" ht="15.75" thickBot="1" x14ac:dyDescent="0.3">
      <c r="A33" s="338">
        <v>139</v>
      </c>
      <c r="B33" s="339" t="s">
        <v>1193</v>
      </c>
      <c r="C33" s="339" t="s">
        <v>1040</v>
      </c>
      <c r="D33" s="339">
        <f t="shared" si="12"/>
        <v>35.118881118881113</v>
      </c>
      <c r="E33" s="339"/>
      <c r="F33" s="338">
        <v>149</v>
      </c>
      <c r="G33" s="340" t="s">
        <v>1194</v>
      </c>
      <c r="H33" s="340" t="s">
        <v>733</v>
      </c>
      <c r="I33" s="340">
        <f t="shared" si="13"/>
        <v>35.037209302325579</v>
      </c>
      <c r="J33" s="340"/>
      <c r="K33" s="338">
        <v>160</v>
      </c>
      <c r="L33" s="341" t="s">
        <v>1195</v>
      </c>
      <c r="M33" s="341" t="s">
        <v>499</v>
      </c>
      <c r="N33" s="341">
        <f t="shared" si="14"/>
        <v>36.129496402877699</v>
      </c>
      <c r="O33" s="341"/>
      <c r="P33" s="338">
        <v>171</v>
      </c>
      <c r="Q33" s="342" t="s">
        <v>1196</v>
      </c>
      <c r="R33" s="342" t="s">
        <v>1197</v>
      </c>
      <c r="S33" s="342">
        <f t="shared" si="15"/>
        <v>32.895196506550214</v>
      </c>
      <c r="T33" s="342"/>
      <c r="U33" s="338">
        <v>182</v>
      </c>
      <c r="V33" s="343" t="s">
        <v>1198</v>
      </c>
      <c r="W33" s="343" t="s">
        <v>637</v>
      </c>
      <c r="X33" s="343">
        <f t="shared" si="16"/>
        <v>36.303614457831323</v>
      </c>
      <c r="Y33" s="343"/>
      <c r="Z33" s="338">
        <v>193</v>
      </c>
      <c r="AA33" s="344" t="s">
        <v>1199</v>
      </c>
      <c r="AB33" s="344" t="s">
        <v>778</v>
      </c>
      <c r="AC33" s="344">
        <f t="shared" si="17"/>
        <v>36.216346153846153</v>
      </c>
      <c r="AD33" s="344"/>
    </row>
    <row r="34" spans="1:30" ht="15.75" thickBot="1" x14ac:dyDescent="0.3">
      <c r="A34" s="338">
        <v>140</v>
      </c>
      <c r="B34" s="339" t="s">
        <v>1200</v>
      </c>
      <c r="C34" s="339" t="s">
        <v>564</v>
      </c>
      <c r="D34" s="339">
        <f t="shared" si="12"/>
        <v>34.397260273972606</v>
      </c>
      <c r="E34" s="339"/>
      <c r="F34" s="338">
        <v>150</v>
      </c>
      <c r="G34" s="340" t="s">
        <v>1201</v>
      </c>
      <c r="H34" s="340" t="s">
        <v>1062</v>
      </c>
      <c r="I34" s="340">
        <f t="shared" si="13"/>
        <v>33.039473684210527</v>
      </c>
      <c r="J34" s="340"/>
      <c r="K34" s="338">
        <v>161</v>
      </c>
      <c r="L34" s="341" t="s">
        <v>1202</v>
      </c>
      <c r="M34" s="341" t="s">
        <v>778</v>
      </c>
      <c r="N34" s="341">
        <f t="shared" si="14"/>
        <v>36.216346153846153</v>
      </c>
      <c r="O34" s="341"/>
      <c r="P34" s="338">
        <v>172</v>
      </c>
      <c r="Q34" s="342" t="s">
        <v>1203</v>
      </c>
      <c r="R34" s="342" t="s">
        <v>810</v>
      </c>
      <c r="S34" s="342">
        <f t="shared" si="15"/>
        <v>33.629464285714285</v>
      </c>
      <c r="T34" s="342"/>
      <c r="U34" s="338">
        <v>183</v>
      </c>
      <c r="V34" s="343" t="s">
        <v>1204</v>
      </c>
      <c r="W34" s="343" t="s">
        <v>434</v>
      </c>
      <c r="X34" s="343">
        <f t="shared" si="16"/>
        <v>36.74634146341463</v>
      </c>
      <c r="Y34" s="343"/>
      <c r="Z34" s="338">
        <v>194</v>
      </c>
      <c r="AA34" s="344" t="s">
        <v>1205</v>
      </c>
      <c r="AB34" s="344" t="s">
        <v>449</v>
      </c>
      <c r="AC34" s="344">
        <f t="shared" si="17"/>
        <v>34.240909090909085</v>
      </c>
      <c r="AD34" s="344"/>
    </row>
    <row r="35" spans="1:30" ht="15.75" thickBot="1" x14ac:dyDescent="0.3">
      <c r="A35" s="338">
        <v>141</v>
      </c>
      <c r="B35" s="339" t="s">
        <v>1206</v>
      </c>
      <c r="C35" s="339" t="s">
        <v>597</v>
      </c>
      <c r="D35" s="339">
        <f t="shared" si="12"/>
        <v>36.391304347826086</v>
      </c>
      <c r="E35" s="339"/>
      <c r="F35" s="338">
        <v>151</v>
      </c>
      <c r="G35" s="340" t="s">
        <v>1207</v>
      </c>
      <c r="H35" s="340" t="s">
        <v>810</v>
      </c>
      <c r="I35" s="340">
        <f t="shared" si="13"/>
        <v>33.629464285714285</v>
      </c>
      <c r="J35" s="340"/>
      <c r="K35" s="338">
        <v>162</v>
      </c>
      <c r="L35" s="341" t="s">
        <v>1208</v>
      </c>
      <c r="M35" s="341" t="s">
        <v>499</v>
      </c>
      <c r="N35" s="341">
        <f t="shared" si="14"/>
        <v>36.129496402877699</v>
      </c>
      <c r="O35" s="341"/>
      <c r="P35" s="338">
        <v>173</v>
      </c>
      <c r="Q35" s="342" t="s">
        <v>1209</v>
      </c>
      <c r="R35" s="342" t="s">
        <v>1175</v>
      </c>
      <c r="S35" s="342">
        <f t="shared" si="15"/>
        <v>32.33047210300429</v>
      </c>
      <c r="T35" s="342"/>
      <c r="U35" s="338">
        <v>184</v>
      </c>
      <c r="V35" s="343" t="s">
        <v>1210</v>
      </c>
      <c r="W35" s="343" t="s">
        <v>561</v>
      </c>
      <c r="X35" s="343">
        <f t="shared" si="16"/>
        <v>33.932432432432435</v>
      </c>
      <c r="Y35" s="343"/>
      <c r="Z35" s="338">
        <v>195</v>
      </c>
      <c r="AA35" s="344" t="s">
        <v>1211</v>
      </c>
      <c r="AB35" s="344" t="s">
        <v>1212</v>
      </c>
      <c r="AC35" s="344">
        <f t="shared" si="17"/>
        <v>33.258278145695364</v>
      </c>
      <c r="AD35" s="344"/>
    </row>
    <row r="36" spans="1:30" ht="15.75" thickBot="1" x14ac:dyDescent="0.3">
      <c r="A36" s="338">
        <v>142</v>
      </c>
      <c r="B36" s="339" t="s">
        <v>1213</v>
      </c>
      <c r="C36" s="339" t="s">
        <v>1175</v>
      </c>
      <c r="D36" s="339">
        <f t="shared" si="12"/>
        <v>32.33047210300429</v>
      </c>
      <c r="E36" s="339"/>
      <c r="F36" s="338">
        <v>152</v>
      </c>
      <c r="G36" s="340" t="s">
        <v>1214</v>
      </c>
      <c r="H36" s="340" t="s">
        <v>1098</v>
      </c>
      <c r="I36" s="340">
        <f t="shared" si="13"/>
        <v>32.469827586206897</v>
      </c>
      <c r="J36" s="340"/>
      <c r="K36" s="338">
        <v>163</v>
      </c>
      <c r="L36" s="341" t="s">
        <v>1215</v>
      </c>
      <c r="M36" s="341" t="s">
        <v>1024</v>
      </c>
      <c r="N36" s="341">
        <f t="shared" si="14"/>
        <v>35.449411764705879</v>
      </c>
      <c r="O36" s="341"/>
      <c r="P36" s="338">
        <v>174</v>
      </c>
      <c r="Q36" s="342" t="s">
        <v>1216</v>
      </c>
      <c r="R36" s="342" t="s">
        <v>1168</v>
      </c>
      <c r="S36" s="342">
        <f t="shared" si="15"/>
        <v>30.936344969199176</v>
      </c>
      <c r="T36" s="342"/>
      <c r="U36" s="338">
        <v>185</v>
      </c>
      <c r="V36" s="343" t="s">
        <v>1217</v>
      </c>
      <c r="W36" s="343" t="s">
        <v>781</v>
      </c>
      <c r="X36" s="343">
        <f t="shared" si="16"/>
        <v>33.8561797752809</v>
      </c>
      <c r="Y36" s="343"/>
      <c r="Z36" s="338">
        <v>196</v>
      </c>
      <c r="AA36" s="344" t="s">
        <v>1218</v>
      </c>
      <c r="AB36" s="344" t="s">
        <v>1080</v>
      </c>
      <c r="AC36" s="344">
        <f t="shared" si="17"/>
        <v>34.163265306122447</v>
      </c>
      <c r="AD36" s="344"/>
    </row>
    <row r="37" spans="1:30" ht="15.75" thickBot="1" x14ac:dyDescent="0.3">
      <c r="A37" s="338">
        <v>143</v>
      </c>
      <c r="B37" s="339" t="s">
        <v>1219</v>
      </c>
      <c r="C37" s="339" t="s">
        <v>1220</v>
      </c>
      <c r="D37" s="339">
        <f t="shared" si="12"/>
        <v>33.479999999999997</v>
      </c>
      <c r="E37" s="339"/>
      <c r="F37" s="338">
        <v>153</v>
      </c>
      <c r="G37" s="340" t="s">
        <v>1221</v>
      </c>
      <c r="H37" s="340" t="s">
        <v>396</v>
      </c>
      <c r="I37" s="340">
        <f t="shared" si="13"/>
        <v>31.784810126582276</v>
      </c>
      <c r="J37" s="340"/>
      <c r="K37" s="338">
        <v>164</v>
      </c>
      <c r="L37" s="341" t="s">
        <v>1222</v>
      </c>
      <c r="M37" s="341" t="s">
        <v>499</v>
      </c>
      <c r="N37" s="341">
        <f t="shared" si="14"/>
        <v>36.129496402877699</v>
      </c>
      <c r="O37" s="341"/>
      <c r="P37" s="338">
        <v>175</v>
      </c>
      <c r="Q37" s="342" t="s">
        <v>1223</v>
      </c>
      <c r="R37" s="342" t="s">
        <v>1224</v>
      </c>
      <c r="S37" s="342">
        <f t="shared" si="15"/>
        <v>32.823529411764703</v>
      </c>
      <c r="T37" s="342"/>
      <c r="U37" s="338">
        <v>186</v>
      </c>
      <c r="V37" s="343" t="s">
        <v>1225</v>
      </c>
      <c r="W37" s="343" t="s">
        <v>810</v>
      </c>
      <c r="X37" s="343">
        <f t="shared" si="16"/>
        <v>33.629464285714285</v>
      </c>
      <c r="Y37" s="343"/>
      <c r="Z37" s="338">
        <v>197</v>
      </c>
      <c r="AA37" s="344" t="s">
        <v>1226</v>
      </c>
      <c r="AB37" s="344" t="s">
        <v>880</v>
      </c>
      <c r="AC37" s="344">
        <f t="shared" si="17"/>
        <v>34.714285714285715</v>
      </c>
      <c r="AD37" s="344"/>
    </row>
    <row r="38" spans="1:30" ht="15.75" thickBot="1" x14ac:dyDescent="0.3">
      <c r="A38" s="338">
        <v>144</v>
      </c>
      <c r="B38" s="339" t="s">
        <v>1227</v>
      </c>
      <c r="C38" s="339" t="s">
        <v>449</v>
      </c>
      <c r="D38" s="339">
        <f t="shared" si="12"/>
        <v>34.240909090909085</v>
      </c>
      <c r="E38" s="339"/>
      <c r="F38" s="338">
        <v>154</v>
      </c>
      <c r="G38" s="340" t="s">
        <v>1228</v>
      </c>
      <c r="H38" s="340" t="s">
        <v>1229</v>
      </c>
      <c r="I38" s="340">
        <f t="shared" si="13"/>
        <v>33.33185840707965</v>
      </c>
      <c r="J38" s="340"/>
      <c r="K38" s="338">
        <v>165</v>
      </c>
      <c r="L38" s="341" t="s">
        <v>1230</v>
      </c>
      <c r="M38" s="341" t="s">
        <v>1047</v>
      </c>
      <c r="N38" s="341">
        <f t="shared" si="14"/>
        <v>34.31890660592255</v>
      </c>
      <c r="O38" s="341"/>
      <c r="P38" s="338">
        <v>176</v>
      </c>
      <c r="Q38" s="342" t="s">
        <v>1231</v>
      </c>
      <c r="R38" s="342" t="s">
        <v>1232</v>
      </c>
      <c r="S38" s="342">
        <f t="shared" si="15"/>
        <v>32.4</v>
      </c>
      <c r="T38" s="342"/>
      <c r="U38" s="338">
        <v>187</v>
      </c>
      <c r="V38" s="343" t="s">
        <v>1233</v>
      </c>
      <c r="W38" s="343" t="s">
        <v>1224</v>
      </c>
      <c r="X38" s="343">
        <f t="shared" si="16"/>
        <v>32.823529411764703</v>
      </c>
      <c r="Y38" s="343"/>
      <c r="Z38" s="338">
        <v>198</v>
      </c>
      <c r="AA38" s="344" t="s">
        <v>1234</v>
      </c>
      <c r="AB38" s="344" t="s">
        <v>1024</v>
      </c>
      <c r="AC38" s="344">
        <f t="shared" si="17"/>
        <v>35.449411764705879</v>
      </c>
      <c r="AD38" s="344"/>
    </row>
    <row r="39" spans="1:30" ht="16.5" thickBot="1" x14ac:dyDescent="0.3">
      <c r="A39" s="338">
        <v>145</v>
      </c>
      <c r="B39" s="339" t="s">
        <v>1235</v>
      </c>
      <c r="C39" s="339" t="s">
        <v>1236</v>
      </c>
      <c r="D39" s="339">
        <f t="shared" si="12"/>
        <v>29.368421052631579</v>
      </c>
      <c r="E39" s="349">
        <f>SUM(D30:D39)/10</f>
        <v>33.795048179922915</v>
      </c>
      <c r="F39" s="338">
        <v>155</v>
      </c>
      <c r="G39" s="340" t="s">
        <v>1237</v>
      </c>
      <c r="H39" s="340" t="s">
        <v>766</v>
      </c>
      <c r="I39" s="340">
        <f t="shared" si="13"/>
        <v>35.366197183098592</v>
      </c>
      <c r="J39" s="340"/>
      <c r="K39" s="338">
        <v>166</v>
      </c>
      <c r="L39" s="341" t="s">
        <v>1238</v>
      </c>
      <c r="M39" s="341" t="s">
        <v>1239</v>
      </c>
      <c r="N39" s="341">
        <f t="shared" si="14"/>
        <v>33.112087912087908</v>
      </c>
      <c r="O39" s="341"/>
      <c r="P39" s="338">
        <v>177</v>
      </c>
      <c r="Q39" s="342" t="s">
        <v>1240</v>
      </c>
      <c r="R39" s="342" t="s">
        <v>1241</v>
      </c>
      <c r="S39" s="342">
        <f t="shared" si="15"/>
        <v>30.497975708502025</v>
      </c>
      <c r="T39" s="342"/>
      <c r="U39" s="338">
        <v>188</v>
      </c>
      <c r="V39" s="343" t="s">
        <v>1242</v>
      </c>
      <c r="W39" s="343" t="s">
        <v>1243</v>
      </c>
      <c r="X39" s="343">
        <f t="shared" si="16"/>
        <v>31.987261146496813</v>
      </c>
      <c r="Y39" s="343"/>
      <c r="Z39" s="338">
        <v>199</v>
      </c>
      <c r="AA39" s="344" t="s">
        <v>1244</v>
      </c>
      <c r="AB39" s="344" t="s">
        <v>795</v>
      </c>
      <c r="AC39" s="344">
        <f t="shared" si="17"/>
        <v>33.70469798657718</v>
      </c>
      <c r="AD39" s="344"/>
    </row>
    <row r="40" spans="1:30" ht="16.5" thickBot="1" x14ac:dyDescent="0.3">
      <c r="F40" s="338">
        <v>156</v>
      </c>
      <c r="G40" s="340" t="s">
        <v>1245</v>
      </c>
      <c r="H40" s="340" t="s">
        <v>1246</v>
      </c>
      <c r="I40" s="340">
        <f t="shared" si="13"/>
        <v>29.892857142857142</v>
      </c>
      <c r="J40" s="350">
        <f>SUM(I30:I40)/11</f>
        <v>33.710753503918987</v>
      </c>
      <c r="K40" s="338">
        <v>167</v>
      </c>
      <c r="L40" s="341" t="s">
        <v>1247</v>
      </c>
      <c r="M40" s="341" t="s">
        <v>396</v>
      </c>
      <c r="N40" s="341">
        <f t="shared" si="14"/>
        <v>31.784810126582276</v>
      </c>
      <c r="O40" s="353">
        <f>SUM(N30:N40)/11</f>
        <v>34.958916536501107</v>
      </c>
      <c r="P40" s="338">
        <v>178</v>
      </c>
      <c r="Q40" s="342" t="s">
        <v>1248</v>
      </c>
      <c r="R40" s="342" t="s">
        <v>1236</v>
      </c>
      <c r="S40" s="342">
        <f t="shared" si="15"/>
        <v>29.368421052631579</v>
      </c>
      <c r="T40" s="351">
        <f>SUM(S30:S40)/11</f>
        <v>32.779273907742784</v>
      </c>
      <c r="U40" s="338">
        <v>189</v>
      </c>
      <c r="V40" s="343" t="s">
        <v>1249</v>
      </c>
      <c r="W40" s="343" t="s">
        <v>1250</v>
      </c>
      <c r="X40" s="343">
        <f t="shared" si="16"/>
        <v>28.372881355932204</v>
      </c>
      <c r="Y40" s="355">
        <f>SUM(X30:X40)/11</f>
        <v>33.693087421073955</v>
      </c>
      <c r="Z40" s="338">
        <v>200</v>
      </c>
      <c r="AA40" s="344" t="s">
        <v>1251</v>
      </c>
      <c r="AB40" s="344" t="s">
        <v>1080</v>
      </c>
      <c r="AC40" s="344">
        <f t="shared" si="17"/>
        <v>34.163265306122447</v>
      </c>
      <c r="AD40" s="348">
        <f>SUM(AC30:AC40)/11</f>
        <v>34.634010765120188</v>
      </c>
    </row>
    <row r="42" spans="1:30" ht="18.75" x14ac:dyDescent="0.3">
      <c r="B42" s="328" t="s">
        <v>1003</v>
      </c>
      <c r="C42" s="328"/>
      <c r="D42" s="328"/>
      <c r="E42" s="328"/>
      <c r="G42" s="330" t="s">
        <v>1004</v>
      </c>
      <c r="H42" s="330"/>
      <c r="I42" s="330"/>
      <c r="J42" s="330"/>
      <c r="L42" s="331" t="s">
        <v>1005</v>
      </c>
      <c r="M42" s="331"/>
      <c r="N42" s="331"/>
      <c r="O42" s="331"/>
      <c r="Q42" s="332" t="s">
        <v>1006</v>
      </c>
      <c r="R42" s="332"/>
      <c r="S42" s="332"/>
      <c r="T42" s="332"/>
      <c r="V42" s="333" t="s">
        <v>1007</v>
      </c>
      <c r="W42" s="333"/>
      <c r="X42" s="333"/>
      <c r="Y42" s="333"/>
      <c r="AA42" s="334" t="s">
        <v>1008</v>
      </c>
      <c r="AB42" s="334"/>
      <c r="AC42" s="334"/>
      <c r="AD42" s="334"/>
    </row>
    <row r="43" spans="1:30" ht="21" x14ac:dyDescent="0.35">
      <c r="B43" s="356">
        <f>COUNTA(A4:A40)</f>
        <v>32</v>
      </c>
      <c r="C43" s="357" t="s">
        <v>5</v>
      </c>
      <c r="D43" s="356"/>
      <c r="E43" s="358">
        <f>AVERAGEA(E14,E27,E39)</f>
        <v>34.865195798760638</v>
      </c>
      <c r="G43" s="359">
        <f>COUNTA(F4:F40)</f>
        <v>34</v>
      </c>
      <c r="H43" s="360" t="s">
        <v>5</v>
      </c>
      <c r="I43" s="360"/>
      <c r="J43" s="361">
        <f>AVERAGEA(J14,J28,J40)</f>
        <v>33.969531930218146</v>
      </c>
      <c r="L43" s="362">
        <f>COUNTA(K4:K40)</f>
        <v>34</v>
      </c>
      <c r="M43" s="363" t="s">
        <v>5</v>
      </c>
      <c r="N43" s="363"/>
      <c r="O43" s="364">
        <f>AVERAGEA(O15,O27,O40)</f>
        <v>35.543858649478231</v>
      </c>
      <c r="Q43" s="365">
        <f>COUNTA(P4:P40)</f>
        <v>33</v>
      </c>
      <c r="R43" s="366" t="s">
        <v>5</v>
      </c>
      <c r="S43" s="366"/>
      <c r="T43" s="367">
        <f>AVERAGEA(T14,T27,T40)</f>
        <v>34.216277596468011</v>
      </c>
      <c r="V43" s="368">
        <f>COUNTA(U4:U40)</f>
        <v>34</v>
      </c>
      <c r="W43" s="369" t="s">
        <v>5</v>
      </c>
      <c r="X43" s="369"/>
      <c r="Y43" s="370">
        <f>AVERAGEA(Y15,Y27,Y40)</f>
        <v>35.432132727207318</v>
      </c>
      <c r="AA43" s="371">
        <f>COUNTA(Z4:Z40)</f>
        <v>33</v>
      </c>
      <c r="AB43" s="372" t="s">
        <v>5</v>
      </c>
      <c r="AC43" s="372"/>
      <c r="AD43" s="373">
        <f>AVERAGEA(AD13,AD28,AD40)</f>
        <v>35.029582154911033</v>
      </c>
    </row>
    <row r="44" spans="1:30" ht="15.75" x14ac:dyDescent="0.25">
      <c r="J44" s="329"/>
      <c r="O44" s="329"/>
      <c r="T44" s="329"/>
      <c r="Y44" s="329"/>
    </row>
    <row r="46" spans="1:30" ht="23.25" x14ac:dyDescent="0.35">
      <c r="B46" s="374" t="s">
        <v>1252</v>
      </c>
      <c r="D46" s="375">
        <f>SUM(B43,G43,L43,Q43,V43,AA43)</f>
        <v>200</v>
      </c>
      <c r="E46" s="376" t="s">
        <v>1253</v>
      </c>
      <c r="G46" s="375" t="str">
        <f>(D46*AF1/1000) &amp;"   Km"</f>
        <v>837   Km</v>
      </c>
      <c r="I46" s="4"/>
      <c r="J46" s="377">
        <f>AVERAGE(E43,J43,O43,T43,Y43,AD43)</f>
        <v>34.84276314284056</v>
      </c>
    </row>
  </sheetData>
  <mergeCells count="12">
    <mergeCell ref="B42:E42"/>
    <mergeCell ref="G42:J42"/>
    <mergeCell ref="L42:O42"/>
    <mergeCell ref="Q42:T42"/>
    <mergeCell ref="V42:Y42"/>
    <mergeCell ref="AA42:AD42"/>
    <mergeCell ref="B1:E1"/>
    <mergeCell ref="G1:J1"/>
    <mergeCell ref="L1:O1"/>
    <mergeCell ref="Q1:T1"/>
    <mergeCell ref="V1:Y1"/>
    <mergeCell ref="AA1:A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Synthese</vt:lpstr>
      <vt:lpstr>Equipe1 2016</vt:lpstr>
      <vt:lpstr>Equipe1 2015</vt:lpstr>
      <vt:lpstr>Equipe1 2014</vt:lpstr>
      <vt:lpstr>Equipe2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</dc:creator>
  <cp:lastModifiedBy>D620</cp:lastModifiedBy>
  <dcterms:created xsi:type="dcterms:W3CDTF">2015-08-24T09:48:06Z</dcterms:created>
  <dcterms:modified xsi:type="dcterms:W3CDTF">2016-08-30T21:14:44Z</dcterms:modified>
</cp:coreProperties>
</file>